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1929Onwards" sheetId="1" r:id="rId1"/>
    <sheet name="Pre1929" sheetId="2" r:id="rId2"/>
    <sheet name="Total" sheetId="3" r:id="rId3"/>
  </sheets>
  <definedNames>
    <definedName name="_xlnm._FilterDatabase" localSheetId="0" hidden="1">'1929Onwards'!$A$1:$AF$89</definedName>
    <definedName name="_xlnm._FilterDatabase" localSheetId="1" hidden="1">'Pre1929'!$A$1:$U$9</definedName>
    <definedName name="_xlnm._FilterDatabase" localSheetId="2" hidden="1">Total!$A$1:$Q$3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1" i="1" l="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2" i="1"/>
  <c r="P87" i="1" l="1"/>
  <c r="P88" i="1"/>
  <c r="X88" i="1"/>
  <c r="N87" i="1" l="1"/>
  <c r="X87" i="1"/>
  <c r="I12" i="3" l="1"/>
  <c r="J12" i="3"/>
  <c r="K12" i="3"/>
  <c r="G12" i="3"/>
  <c r="H12" i="3"/>
  <c r="F12" i="3"/>
  <c r="X86" i="1" l="1"/>
  <c r="P86" i="1"/>
  <c r="N86" i="1"/>
  <c r="P85" i="1" l="1"/>
  <c r="G11" i="3" l="1"/>
  <c r="H11" i="3"/>
  <c r="I11" i="3"/>
  <c r="J11" i="3"/>
  <c r="K11" i="3"/>
  <c r="F11" i="3"/>
  <c r="G10" i="3"/>
  <c r="H10" i="3"/>
  <c r="I10" i="3"/>
  <c r="J10" i="3"/>
  <c r="K10" i="3"/>
  <c r="L10" i="3"/>
  <c r="F10" i="3"/>
  <c r="H14" i="3" l="1"/>
  <c r="K14" i="3"/>
  <c r="G14" i="3"/>
  <c r="I14" i="3"/>
  <c r="F14" i="3"/>
  <c r="J14" i="3"/>
  <c r="AF11" i="2"/>
  <c r="AG11" i="2"/>
  <c r="AH11" i="2"/>
  <c r="AI11" i="2"/>
  <c r="AE11" i="2"/>
  <c r="R3" i="2" l="1"/>
  <c r="R4" i="2"/>
  <c r="R5" i="2"/>
  <c r="R6" i="2"/>
  <c r="R7" i="2"/>
  <c r="R8" i="2"/>
  <c r="R9" i="2"/>
  <c r="R2" i="2"/>
  <c r="M11" i="2"/>
  <c r="K11" i="2"/>
  <c r="K2" i="3" s="1"/>
  <c r="J11" i="2"/>
  <c r="J2" i="3" s="1"/>
  <c r="I11" i="2"/>
  <c r="I2" i="3" s="1"/>
  <c r="H11" i="2"/>
  <c r="H2" i="3" s="1"/>
  <c r="G11" i="2"/>
  <c r="G2" i="3" s="1"/>
  <c r="L9" i="2"/>
  <c r="L8" i="2"/>
  <c r="L7" i="2"/>
  <c r="L6" i="2"/>
  <c r="E3" i="2"/>
  <c r="E4" i="2" s="1"/>
  <c r="E5" i="2" s="1"/>
  <c r="E6" i="2" s="1"/>
  <c r="E7" i="2" s="1"/>
  <c r="E8" i="2" s="1"/>
  <c r="E9" i="2" s="1"/>
  <c r="H91" i="1"/>
  <c r="H3" i="3" s="1"/>
  <c r="I91" i="1"/>
  <c r="I3" i="3" s="1"/>
  <c r="J91" i="1"/>
  <c r="J3" i="3" s="1"/>
  <c r="K91" i="1"/>
  <c r="K3" i="3" s="1"/>
  <c r="F91" i="1"/>
  <c r="F3" i="3" s="1"/>
  <c r="G91" i="1"/>
  <c r="G3" i="3" s="1"/>
  <c r="H5" i="3" l="1"/>
  <c r="H15" i="3" s="1"/>
  <c r="I5" i="3"/>
  <c r="I15" i="3" s="1"/>
  <c r="G5" i="3"/>
  <c r="G15" i="3" s="1"/>
  <c r="K5" i="3"/>
  <c r="K15" i="3" s="1"/>
  <c r="J5" i="3"/>
  <c r="J15" i="3" s="1"/>
  <c r="L11" i="2"/>
  <c r="L2" i="3" s="1"/>
  <c r="X82" i="1"/>
  <c r="X83" i="1"/>
  <c r="X84" i="1"/>
  <c r="X85" i="1"/>
  <c r="X81" i="1"/>
  <c r="X3" i="1"/>
  <c r="X4" i="1"/>
  <c r="X5" i="1"/>
  <c r="X2" i="1"/>
  <c r="N3" i="1" l="1"/>
  <c r="N4" i="1"/>
  <c r="N5" i="1"/>
  <c r="N6" i="1"/>
  <c r="N7" i="1"/>
  <c r="N8" i="1"/>
  <c r="N9" i="1"/>
  <c r="N10" i="1"/>
  <c r="N11" i="1"/>
  <c r="N12" i="1"/>
  <c r="N13" i="1"/>
  <c r="N14" i="1"/>
  <c r="N15" i="1"/>
  <c r="N16" i="1"/>
  <c r="N17" i="1"/>
  <c r="N18" i="1"/>
  <c r="N19" i="1"/>
  <c r="N20" i="1"/>
  <c r="N21" i="1"/>
  <c r="N22" i="1"/>
  <c r="N23" i="1"/>
  <c r="N2" i="1"/>
  <c r="U84" i="1" l="1"/>
  <c r="P84" i="1" s="1"/>
  <c r="E99" i="1" l="1"/>
  <c r="E100" i="1"/>
  <c r="E101" i="1"/>
  <c r="E98" i="1"/>
  <c r="E97" i="1"/>
  <c r="E96" i="1"/>
  <c r="U83" i="1" l="1"/>
  <c r="P83" i="1" s="1"/>
  <c r="U5" i="1" l="1"/>
  <c r="P5" i="1" s="1"/>
  <c r="U6" i="1"/>
  <c r="P6" i="1" s="1"/>
  <c r="U7" i="1"/>
  <c r="P7" i="1" s="1"/>
  <c r="U8" i="1"/>
  <c r="P8" i="1" s="1"/>
  <c r="U9" i="1"/>
  <c r="P9" i="1" s="1"/>
  <c r="U10" i="1"/>
  <c r="P10" i="1" s="1"/>
  <c r="U11" i="1"/>
  <c r="P11" i="1" s="1"/>
  <c r="U12" i="1"/>
  <c r="P12" i="1" s="1"/>
  <c r="U13" i="1"/>
  <c r="P13" i="1" s="1"/>
  <c r="U14" i="1"/>
  <c r="P14" i="1" s="1"/>
  <c r="U15" i="1"/>
  <c r="P15" i="1" s="1"/>
  <c r="U16" i="1"/>
  <c r="P16" i="1" s="1"/>
  <c r="U17" i="1"/>
  <c r="P17" i="1" s="1"/>
  <c r="U18" i="1"/>
  <c r="P18" i="1" s="1"/>
  <c r="U19" i="1"/>
  <c r="P19" i="1" s="1"/>
  <c r="U20" i="1"/>
  <c r="P20" i="1" s="1"/>
  <c r="U21" i="1"/>
  <c r="P21" i="1" s="1"/>
  <c r="U22" i="1"/>
  <c r="P22" i="1" s="1"/>
  <c r="U23" i="1"/>
  <c r="P23" i="1" s="1"/>
  <c r="U24" i="1"/>
  <c r="P24" i="1" s="1"/>
  <c r="U25" i="1"/>
  <c r="P25" i="1" s="1"/>
  <c r="U26" i="1"/>
  <c r="P26" i="1" s="1"/>
  <c r="U27" i="1"/>
  <c r="P27" i="1" s="1"/>
  <c r="U28" i="1"/>
  <c r="P28" i="1" s="1"/>
  <c r="U29" i="1"/>
  <c r="P29" i="1" s="1"/>
  <c r="U30" i="1"/>
  <c r="P30" i="1" s="1"/>
  <c r="U31" i="1"/>
  <c r="P31" i="1" s="1"/>
  <c r="U32" i="1"/>
  <c r="P32" i="1" s="1"/>
  <c r="U33" i="1"/>
  <c r="P33" i="1" s="1"/>
  <c r="U34" i="1"/>
  <c r="P34" i="1" s="1"/>
  <c r="U35" i="1"/>
  <c r="P35" i="1" s="1"/>
  <c r="U36" i="1"/>
  <c r="P36" i="1" s="1"/>
  <c r="U37" i="1"/>
  <c r="P37" i="1" s="1"/>
  <c r="U38" i="1"/>
  <c r="P38" i="1" s="1"/>
  <c r="U39" i="1"/>
  <c r="P39" i="1" s="1"/>
  <c r="U40" i="1"/>
  <c r="P40" i="1" s="1"/>
  <c r="U41" i="1"/>
  <c r="P41" i="1" s="1"/>
  <c r="U42" i="1"/>
  <c r="P42" i="1" s="1"/>
  <c r="U43" i="1"/>
  <c r="P43" i="1" s="1"/>
  <c r="U44" i="1"/>
  <c r="P44" i="1" s="1"/>
  <c r="U45" i="1"/>
  <c r="P45" i="1" s="1"/>
  <c r="U46" i="1"/>
  <c r="P46" i="1" s="1"/>
  <c r="U47" i="1"/>
  <c r="P47" i="1" s="1"/>
  <c r="U48" i="1"/>
  <c r="P48" i="1" s="1"/>
  <c r="U49" i="1"/>
  <c r="P49" i="1" s="1"/>
  <c r="U50" i="1"/>
  <c r="P50" i="1" s="1"/>
  <c r="U51" i="1"/>
  <c r="P51" i="1" s="1"/>
  <c r="U52" i="1"/>
  <c r="P52" i="1" s="1"/>
  <c r="U53" i="1"/>
  <c r="P53" i="1" s="1"/>
  <c r="U54" i="1"/>
  <c r="P54" i="1" s="1"/>
  <c r="U55" i="1"/>
  <c r="P55" i="1" s="1"/>
  <c r="U56" i="1"/>
  <c r="P56" i="1" s="1"/>
  <c r="U57" i="1"/>
  <c r="P57" i="1" s="1"/>
  <c r="U58" i="1"/>
  <c r="P58" i="1" s="1"/>
  <c r="U59" i="1"/>
  <c r="P59" i="1" s="1"/>
  <c r="U60" i="1"/>
  <c r="P60" i="1" s="1"/>
  <c r="U61" i="1"/>
  <c r="P61" i="1" s="1"/>
  <c r="U62" i="1"/>
  <c r="P62" i="1" s="1"/>
  <c r="U63" i="1"/>
  <c r="P63" i="1" s="1"/>
  <c r="U64" i="1"/>
  <c r="P64" i="1" s="1"/>
  <c r="U65" i="1"/>
  <c r="P65" i="1" s="1"/>
  <c r="U66" i="1"/>
  <c r="P66" i="1" s="1"/>
  <c r="U67" i="1"/>
  <c r="P67" i="1" s="1"/>
  <c r="U68" i="1"/>
  <c r="P68" i="1" s="1"/>
  <c r="U69" i="1"/>
  <c r="P69" i="1" s="1"/>
  <c r="U70" i="1"/>
  <c r="P70" i="1" s="1"/>
  <c r="U71" i="1"/>
  <c r="P71" i="1" s="1"/>
  <c r="U72" i="1"/>
  <c r="P72" i="1" s="1"/>
  <c r="U73" i="1"/>
  <c r="P73" i="1" s="1"/>
  <c r="U74" i="1"/>
  <c r="P74" i="1" s="1"/>
  <c r="U75" i="1"/>
  <c r="P75" i="1" s="1"/>
  <c r="U76" i="1"/>
  <c r="P76" i="1" s="1"/>
  <c r="U77" i="1"/>
  <c r="P77" i="1" s="1"/>
  <c r="U78" i="1"/>
  <c r="P78" i="1" s="1"/>
  <c r="U79" i="1"/>
  <c r="P79" i="1" s="1"/>
  <c r="U80" i="1"/>
  <c r="P80" i="1" s="1"/>
  <c r="U81" i="1"/>
  <c r="P81" i="1" s="1"/>
  <c r="U82" i="1"/>
  <c r="P82" i="1" s="1"/>
  <c r="U3" i="1"/>
  <c r="P3" i="1" s="1"/>
  <c r="U4" i="1"/>
  <c r="P4" i="1" s="1"/>
  <c r="U2" i="1"/>
  <c r="P2" i="1" s="1"/>
  <c r="M97" i="1" l="1"/>
  <c r="M98" i="1"/>
  <c r="M99" i="1"/>
  <c r="M100" i="1"/>
  <c r="M101" i="1"/>
  <c r="M102" i="1"/>
  <c r="M103" i="1"/>
  <c r="M104" i="1"/>
  <c r="M105" i="1"/>
  <c r="M106" i="1"/>
  <c r="M107" i="1"/>
  <c r="M108" i="1"/>
  <c r="M109" i="1"/>
  <c r="M110" i="1"/>
  <c r="M111" i="1"/>
  <c r="M112" i="1"/>
  <c r="M113" i="1"/>
  <c r="M114" i="1"/>
  <c r="M115" i="1"/>
  <c r="M116" i="1"/>
  <c r="M117" i="1"/>
  <c r="M118" i="1"/>
  <c r="M119" i="1"/>
  <c r="M96" i="1"/>
  <c r="L80" i="1"/>
  <c r="X80" i="1" s="1"/>
  <c r="N78" i="1"/>
  <c r="N70" i="1"/>
  <c r="N40" i="1"/>
  <c r="N25" i="1"/>
  <c r="N26" i="1"/>
  <c r="N27" i="1"/>
  <c r="N28" i="1"/>
  <c r="N29" i="1"/>
  <c r="N31" i="1"/>
  <c r="N32" i="1"/>
  <c r="N37" i="1"/>
  <c r="N42" i="1"/>
  <c r="N43" i="1"/>
  <c r="N50" i="1"/>
  <c r="N55" i="1"/>
  <c r="N59" i="1"/>
  <c r="N65" i="1"/>
  <c r="N24" i="1"/>
  <c r="L48" i="1"/>
  <c r="X48" i="1" s="1"/>
  <c r="L49" i="1"/>
  <c r="X49" i="1" s="1"/>
  <c r="L50" i="1"/>
  <c r="X50" i="1" s="1"/>
  <c r="L51" i="1"/>
  <c r="X51" i="1" s="1"/>
  <c r="L52" i="1"/>
  <c r="X52" i="1" s="1"/>
  <c r="L53" i="1"/>
  <c r="X53" i="1" s="1"/>
  <c r="L54" i="1"/>
  <c r="X54" i="1" s="1"/>
  <c r="L55" i="1"/>
  <c r="X55" i="1" s="1"/>
  <c r="L56" i="1"/>
  <c r="X56" i="1" s="1"/>
  <c r="L57" i="1"/>
  <c r="X57" i="1" s="1"/>
  <c r="L58" i="1"/>
  <c r="X58" i="1" s="1"/>
  <c r="L59" i="1"/>
  <c r="X59" i="1" s="1"/>
  <c r="L60" i="1"/>
  <c r="X60" i="1" s="1"/>
  <c r="L61" i="1"/>
  <c r="X61" i="1" s="1"/>
  <c r="L62" i="1"/>
  <c r="X62" i="1" s="1"/>
  <c r="L63" i="1"/>
  <c r="X63" i="1" s="1"/>
  <c r="L64" i="1"/>
  <c r="X64" i="1" s="1"/>
  <c r="L65" i="1"/>
  <c r="X65" i="1" s="1"/>
  <c r="L66" i="1"/>
  <c r="X66" i="1" s="1"/>
  <c r="L67" i="1"/>
  <c r="X67" i="1" s="1"/>
  <c r="L68" i="1"/>
  <c r="X68" i="1" s="1"/>
  <c r="L69" i="1"/>
  <c r="X69" i="1" s="1"/>
  <c r="L70" i="1"/>
  <c r="L71" i="1"/>
  <c r="X71" i="1" s="1"/>
  <c r="L72" i="1"/>
  <c r="X72" i="1" s="1"/>
  <c r="L73" i="1"/>
  <c r="X73" i="1" s="1"/>
  <c r="L74" i="1"/>
  <c r="X74" i="1" s="1"/>
  <c r="L75" i="1"/>
  <c r="X75" i="1" s="1"/>
  <c r="L76" i="1"/>
  <c r="X76" i="1" s="1"/>
  <c r="L77" i="1"/>
  <c r="X77" i="1" s="1"/>
  <c r="L78" i="1"/>
  <c r="L79" i="1"/>
  <c r="X79" i="1" s="1"/>
  <c r="L47" i="1"/>
  <c r="X47" i="1" s="1"/>
  <c r="L39" i="1"/>
  <c r="X39" i="1" s="1"/>
  <c r="L40" i="1"/>
  <c r="X40" i="1" s="1"/>
  <c r="L41" i="1"/>
  <c r="X41" i="1" s="1"/>
  <c r="L42" i="1"/>
  <c r="X42" i="1" s="1"/>
  <c r="L43" i="1"/>
  <c r="X43" i="1" s="1"/>
  <c r="L44" i="1"/>
  <c r="X44" i="1" s="1"/>
  <c r="L45" i="1"/>
  <c r="X45" i="1" s="1"/>
  <c r="L46" i="1"/>
  <c r="X46" i="1" s="1"/>
  <c r="L35" i="1"/>
  <c r="X35" i="1" s="1"/>
  <c r="X78" i="1" l="1"/>
  <c r="L12" i="3"/>
  <c r="X70" i="1"/>
  <c r="L11" i="3"/>
  <c r="U96" i="1"/>
  <c r="U101" i="1"/>
  <c r="U100" i="1"/>
  <c r="U99" i="1"/>
  <c r="U97" i="1"/>
  <c r="P99" i="1"/>
  <c r="P97" i="1"/>
  <c r="M121" i="1"/>
  <c r="P96" i="1"/>
  <c r="P98" i="1"/>
  <c r="U98" i="1"/>
  <c r="L16" i="1"/>
  <c r="X16" i="1" s="1"/>
  <c r="L19" i="1"/>
  <c r="X19" i="1" s="1"/>
  <c r="L20" i="1"/>
  <c r="X20" i="1" s="1"/>
  <c r="L21" i="1"/>
  <c r="X21" i="1" s="1"/>
  <c r="L22" i="1"/>
  <c r="X22" i="1" s="1"/>
  <c r="L23" i="1"/>
  <c r="X23" i="1" s="1"/>
  <c r="L24" i="1"/>
  <c r="X24" i="1" s="1"/>
  <c r="L25" i="1"/>
  <c r="X25" i="1" s="1"/>
  <c r="L26" i="1"/>
  <c r="X26" i="1" s="1"/>
  <c r="L27" i="1"/>
  <c r="X27" i="1" s="1"/>
  <c r="L28" i="1"/>
  <c r="X28" i="1" s="1"/>
  <c r="L29" i="1"/>
  <c r="X29" i="1" s="1"/>
  <c r="L30" i="1"/>
  <c r="X30" i="1" s="1"/>
  <c r="L31" i="1"/>
  <c r="X31" i="1" s="1"/>
  <c r="L32" i="1"/>
  <c r="X32" i="1" s="1"/>
  <c r="L33" i="1"/>
  <c r="X33" i="1" s="1"/>
  <c r="L34" i="1"/>
  <c r="X34" i="1" s="1"/>
  <c r="L36" i="1"/>
  <c r="X36" i="1" s="1"/>
  <c r="L37" i="1"/>
  <c r="X37" i="1" s="1"/>
  <c r="L38" i="1"/>
  <c r="X38" i="1" s="1"/>
  <c r="L7" i="1"/>
  <c r="X7" i="1" s="1"/>
  <c r="L8" i="1"/>
  <c r="X8" i="1" s="1"/>
  <c r="L9" i="1"/>
  <c r="X9" i="1" s="1"/>
  <c r="L10" i="1"/>
  <c r="X10" i="1" s="1"/>
  <c r="L11" i="1"/>
  <c r="X11" i="1" s="1"/>
  <c r="L12" i="1"/>
  <c r="X12" i="1" s="1"/>
  <c r="L13" i="1"/>
  <c r="X13" i="1" s="1"/>
  <c r="L14" i="1"/>
  <c r="X14" i="1" s="1"/>
  <c r="L15" i="1"/>
  <c r="X15" i="1" s="1"/>
  <c r="L17" i="1"/>
  <c r="X17" i="1" s="1"/>
  <c r="L18" i="1"/>
  <c r="X18" i="1" s="1"/>
  <c r="L6" i="1"/>
  <c r="E3" i="1"/>
  <c r="L14" i="3" l="1"/>
  <c r="X6" i="1"/>
  <c r="L91" i="1"/>
  <c r="L3" i="3" s="1"/>
  <c r="L5" i="3" s="1"/>
  <c r="P103" i="1"/>
  <c r="U103" i="1"/>
  <c r="E4" i="1"/>
  <c r="E5" i="1" s="1"/>
  <c r="E6" i="1" s="1"/>
  <c r="E7" i="1" s="1"/>
  <c r="E8" i="1" s="1"/>
  <c r="E9" i="1" s="1"/>
  <c r="E10" i="1" s="1"/>
  <c r="E11" i="1" s="1"/>
  <c r="E12" i="1" s="1"/>
  <c r="E13" i="1" s="1"/>
  <c r="E14" i="1" s="1"/>
  <c r="E15" i="1" s="1"/>
  <c r="O3" i="1"/>
  <c r="O4" i="1"/>
  <c r="O7" i="1"/>
  <c r="O2" i="1"/>
  <c r="O6" i="1"/>
  <c r="O9" i="1"/>
  <c r="O5" i="1"/>
  <c r="O8" i="1"/>
  <c r="O11" i="1"/>
  <c r="O15" i="1"/>
  <c r="O10" i="1"/>
  <c r="O14" i="1"/>
  <c r="O13" i="1"/>
  <c r="O12" i="1"/>
  <c r="L15" i="3" l="1"/>
  <c r="E33" i="1"/>
  <c r="E34" i="1" l="1"/>
  <c r="N33" i="1"/>
  <c r="E35" i="1" l="1"/>
  <c r="N34" i="1"/>
  <c r="E36" i="1" l="1"/>
  <c r="N35" i="1"/>
  <c r="E38" i="1" l="1"/>
  <c r="N36" i="1"/>
  <c r="E39" i="1" l="1"/>
  <c r="N38" i="1"/>
  <c r="E41" i="1" l="1"/>
  <c r="N39" i="1"/>
  <c r="E44" i="1" l="1"/>
  <c r="N41" i="1"/>
  <c r="E45" i="1" l="1"/>
  <c r="N44" i="1"/>
  <c r="E46" i="1" l="1"/>
  <c r="N45" i="1"/>
  <c r="E47" i="1" l="1"/>
  <c r="N46" i="1"/>
  <c r="E48" i="1" l="1"/>
  <c r="N47" i="1"/>
  <c r="E49" i="1" l="1"/>
  <c r="N48" i="1"/>
  <c r="E51" i="1" l="1"/>
  <c r="N49" i="1"/>
  <c r="E52" i="1" l="1"/>
  <c r="N51" i="1"/>
  <c r="E53" i="1" l="1"/>
  <c r="N52" i="1"/>
  <c r="N53" i="1" l="1"/>
  <c r="E56" i="1" l="1"/>
  <c r="N54" i="1"/>
  <c r="E57" i="1" l="1"/>
  <c r="N56" i="1"/>
  <c r="E58" i="1" l="1"/>
  <c r="N57" i="1"/>
  <c r="E60" i="1" l="1"/>
  <c r="N58" i="1"/>
  <c r="E61" i="1" l="1"/>
  <c r="N60" i="1"/>
  <c r="E62" i="1" l="1"/>
  <c r="N61" i="1"/>
  <c r="E63" i="1" l="1"/>
  <c r="N62" i="1"/>
  <c r="E64" i="1" l="1"/>
  <c r="N63" i="1"/>
  <c r="E66" i="1" l="1"/>
  <c r="N64" i="1"/>
  <c r="E67" i="1" l="1"/>
  <c r="N66" i="1"/>
  <c r="E68" i="1" l="1"/>
  <c r="N67" i="1"/>
  <c r="E69" i="1" l="1"/>
  <c r="N68" i="1"/>
  <c r="E71" i="1" l="1"/>
  <c r="N69" i="1"/>
  <c r="E72" i="1" l="1"/>
  <c r="N71" i="1"/>
  <c r="O27" i="1" l="1"/>
  <c r="E73" i="1"/>
  <c r="N72" i="1"/>
  <c r="E74" i="1" l="1"/>
  <c r="N73" i="1"/>
  <c r="E75" i="1" l="1"/>
  <c r="E16" i="1" s="1"/>
  <c r="E17" i="1" s="1"/>
  <c r="E18" i="1" s="1"/>
  <c r="E19" i="1" s="1"/>
  <c r="E20" i="1" s="1"/>
  <c r="E21" i="1" s="1"/>
  <c r="E22" i="1" s="1"/>
  <c r="E23" i="1" s="1"/>
  <c r="E30" i="1" s="1"/>
  <c r="N30" i="1" s="1"/>
  <c r="N74" i="1"/>
  <c r="O40" i="1" l="1"/>
  <c r="O41" i="1"/>
  <c r="O57" i="1"/>
  <c r="O58" i="1"/>
  <c r="O70" i="1"/>
  <c r="O71" i="1"/>
  <c r="O74" i="1"/>
  <c r="E76" i="1"/>
  <c r="N75" i="1"/>
  <c r="O75" i="1" l="1"/>
  <c r="O55" i="1"/>
  <c r="O56" i="1"/>
  <c r="O33" i="1"/>
  <c r="O20" i="1"/>
  <c r="O45" i="1"/>
  <c r="O34" i="1"/>
  <c r="O53" i="1"/>
  <c r="O38" i="1"/>
  <c r="O29" i="1"/>
  <c r="O18" i="1"/>
  <c r="O63" i="1"/>
  <c r="O67" i="1"/>
  <c r="O42" i="1"/>
  <c r="O23" i="1"/>
  <c r="O65" i="1"/>
  <c r="O22" i="1"/>
  <c r="O31" i="1"/>
  <c r="O46" i="1"/>
  <c r="O35" i="1"/>
  <c r="O61" i="1"/>
  <c r="O69" i="1"/>
  <c r="O17" i="1"/>
  <c r="O54" i="1"/>
  <c r="O43" i="1"/>
  <c r="O30" i="1"/>
  <c r="O39" i="1"/>
  <c r="O28" i="1"/>
  <c r="O49" i="1"/>
  <c r="O26" i="1"/>
  <c r="O24" i="1"/>
  <c r="O48" i="1"/>
  <c r="O21" i="1"/>
  <c r="O32" i="1"/>
  <c r="O62" i="1"/>
  <c r="O66" i="1"/>
  <c r="O44" i="1"/>
  <c r="O50" i="1"/>
  <c r="O52" i="1"/>
  <c r="O36" i="1"/>
  <c r="O25" i="1"/>
  <c r="O51" i="1"/>
  <c r="O60" i="1"/>
  <c r="O68" i="1"/>
  <c r="O16" i="1"/>
  <c r="O19" i="1"/>
  <c r="O59" i="1"/>
  <c r="O47" i="1"/>
  <c r="O64" i="1"/>
  <c r="O72" i="1"/>
  <c r="O73" i="1"/>
  <c r="O37" i="1"/>
  <c r="E77" i="1"/>
  <c r="N76" i="1"/>
  <c r="O76" i="1" s="1"/>
  <c r="E79" i="1" l="1"/>
  <c r="N77" i="1"/>
  <c r="O78" i="1" l="1"/>
  <c r="O77" i="1"/>
  <c r="E80" i="1"/>
  <c r="N79" i="1"/>
  <c r="O79" i="1" s="1"/>
  <c r="E81" i="1" l="1"/>
  <c r="N80" i="1"/>
  <c r="O80" i="1" s="1"/>
  <c r="N81" i="1" l="1"/>
  <c r="O87" i="1" l="1"/>
  <c r="O88" i="1"/>
  <c r="N92" i="1" s="1"/>
  <c r="O85" i="1"/>
  <c r="O86" i="1"/>
  <c r="O83" i="1"/>
  <c r="O84" i="1"/>
  <c r="E103" i="1"/>
  <c r="O82" i="1"/>
  <c r="O81" i="1"/>
  <c r="P2" i="2" l="1"/>
  <c r="P3" i="2"/>
  <c r="F11" i="2"/>
  <c r="F2" i="3" s="1"/>
  <c r="F5" i="3" s="1"/>
  <c r="F15" i="3" s="1"/>
</calcChain>
</file>

<file path=xl/comments1.xml><?xml version="1.0" encoding="utf-8"?>
<comments xmlns="http://schemas.openxmlformats.org/spreadsheetml/2006/main">
  <authors>
    <author>tc={7577CA59-8FD3-432B-80F7-F47EC3471577}</author>
    <author>Chris Forth</author>
    <author>chris forth</author>
    <author>tc={808B7644-1EE6-4975-9A0F-008F7B2C83A3}</author>
    <author>tc={2A439C13-5886-486A-90BE-909E09DE5925}</author>
    <author>tc={09E72B0D-5E0D-4250-906E-723F10CA0249}</author>
    <author>tc={F716AAA7-1B0B-49B8-913C-3771BC87FDF4}</author>
    <author>tc={5179B0F3-A48D-44CB-9399-7CC50204664C}</author>
  </authors>
  <commentList>
    <comment ref="AA1" author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City's division</t>
        </r>
      </text>
    </comment>
    <comment ref="V15" authorId="1">
      <text>
        <r>
          <rPr>
            <b/>
            <sz val="9"/>
            <color indexed="81"/>
            <rFont val="Tahoma"/>
            <family val="2"/>
          </rPr>
          <t>Chris Forth:</t>
        </r>
        <r>
          <rPr>
            <sz val="9"/>
            <color indexed="81"/>
            <rFont val="Tahoma"/>
            <family val="2"/>
          </rPr>
          <t xml:space="preserve">
Re-elected, but  no  ballot  as FL  increased from 88 to 92 clubs</t>
        </r>
      </text>
    </comment>
    <comment ref="V43" authorId="1">
      <text>
        <r>
          <rPr>
            <b/>
            <sz val="9"/>
            <color indexed="81"/>
            <rFont val="Tahoma"/>
            <family val="2"/>
          </rPr>
          <t>Chris Forth:</t>
        </r>
        <r>
          <rPr>
            <sz val="9"/>
            <color indexed="81"/>
            <rFont val="Tahoma"/>
            <family val="2"/>
          </rPr>
          <t xml:space="preserve">
City gain 49 (out of 48) votes, meeting chair  added his casting vote as he was so impressed by  City's submission.</t>
        </r>
      </text>
    </comment>
    <comment ref="L47" authorId="2">
      <text>
        <r>
          <rPr>
            <b/>
            <sz val="9"/>
            <color indexed="81"/>
            <rFont val="Tahoma"/>
            <family val="2"/>
          </rPr>
          <t>chris forth:</t>
        </r>
        <r>
          <rPr>
            <sz val="9"/>
            <color indexed="81"/>
            <rFont val="Tahoma"/>
            <family val="2"/>
          </rPr>
          <t xml:space="preserve">
3 points for a win introduced</t>
        </r>
      </text>
    </comment>
    <comment ref="A58" authorId="2">
      <text>
        <r>
          <rPr>
            <b/>
            <sz val="9"/>
            <color indexed="81"/>
            <rFont val="Tahoma"/>
            <family val="2"/>
          </rPr>
          <t>chris forth:</t>
        </r>
        <r>
          <rPr>
            <sz val="9"/>
            <color indexed="81"/>
            <rFont val="Tahoma"/>
            <family val="2"/>
          </rPr>
          <t xml:space="preserve">
Premie League started.  Football League becomes Divisions 1 - 3</t>
        </r>
      </text>
    </comment>
    <comment ref="A70" authorId="2">
      <text>
        <r>
          <rPr>
            <b/>
            <sz val="9"/>
            <color indexed="81"/>
            <rFont val="Tahoma"/>
            <family val="2"/>
          </rPr>
          <t>chris forth:</t>
        </r>
        <r>
          <rPr>
            <sz val="9"/>
            <color indexed="81"/>
            <rFont val="Tahoma"/>
            <family val="2"/>
          </rPr>
          <t xml:space="preserve">
First  season of re-branding to Championship  &amp;  Divisions 1 &amp; 2</t>
        </r>
      </text>
    </comment>
    <comment ref="M70" authorId="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Some tables show City as 18th, but they exclude Northwich's 10 point deduction which promotes City to  17th.</t>
        </r>
      </text>
    </comment>
    <comment ref="N83" authorId="1">
      <text>
        <r>
          <rPr>
            <b/>
            <sz val="9"/>
            <color indexed="81"/>
            <rFont val="Tahoma"/>
            <family val="2"/>
          </rPr>
          <t>Chris Forth:</t>
        </r>
        <r>
          <rPr>
            <sz val="9"/>
            <color indexed="81"/>
            <rFont val="Tahoma"/>
            <family val="2"/>
          </rPr>
          <t xml:space="preserve">
92 (FL) + 24 (NL) + (2*10)  (NLN/NLS Top 10) + 1.5 (assume equal 11th with  NLS)</t>
        </r>
      </text>
    </comment>
    <comment ref="F85" authorId="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Season stopped with  8 games to play (coronavirus)</t>
        </r>
      </text>
    </comment>
    <comment ref="M85" authorId="5">
      <text>
        <r>
          <rPr>
            <sz val="11"/>
            <color theme="1"/>
            <rFont val="Calibri"/>
            <family val="2"/>
            <scheme val="minor"/>
          </rPr>
          <t>Comment:
    2nd - based on points per game</t>
        </r>
      </text>
    </comment>
    <comment ref="N85" authorId="6">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91 FL (no Bury) + 24 (NL) + 3.5 (behind top team in NLN and NLS and assumed equal with NLS runners up), </t>
        </r>
      </text>
    </comment>
    <comment ref="A86" authorId="7">
      <text>
        <r>
          <rPr>
            <sz val="11"/>
            <color theme="1"/>
            <rFont val="Calibri"/>
            <family val="2"/>
            <scheme val="minor"/>
          </rPr>
          <t>Comment:
    2020-21 declared null and void</t>
        </r>
      </text>
    </comment>
    <comment ref="N86" authorId="1">
      <text>
        <r>
          <rPr>
            <b/>
            <sz val="9"/>
            <color indexed="81"/>
            <rFont val="Tahoma"/>
            <family val="2"/>
          </rPr>
          <t>Chris Forth:</t>
        </r>
        <r>
          <rPr>
            <sz val="9"/>
            <color indexed="81"/>
            <rFont val="Tahoma"/>
            <family val="2"/>
          </rPr>
          <t xml:space="preserve">
23 teams only in NL </t>
        </r>
      </text>
    </comment>
  </commentList>
</comments>
</file>

<file path=xl/comments2.xml><?xml version="1.0" encoding="utf-8"?>
<comments xmlns="http://schemas.openxmlformats.org/spreadsheetml/2006/main">
  <authors>
    <author>tc={02DE8FCA-D859-43E7-86D8-09124F5A4F9A}</author>
    <author>Chris Forth</author>
  </authors>
  <commentList>
    <comment ref="A5" author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Season / league split into 2 parts, 15 teams play each other twice and then  North / South  Subsidiary  League (8 teams in  City's northern section)</t>
        </r>
      </text>
    </comment>
    <comment ref="K8" authorId="1">
      <text>
        <r>
          <rPr>
            <b/>
            <sz val="9"/>
            <color indexed="81"/>
            <rFont val="Tahoma"/>
            <family val="2"/>
          </rPr>
          <t>Chris Forth:</t>
        </r>
        <r>
          <rPr>
            <sz val="9"/>
            <color indexed="81"/>
            <rFont val="Tahoma"/>
            <family val="2"/>
          </rPr>
          <t xml:space="preserve">
DB book suggests 73 conceded in the table, but  matches suggest  75, assume 75</t>
        </r>
      </text>
    </comment>
  </commentList>
</comments>
</file>

<file path=xl/sharedStrings.xml><?xml version="1.0" encoding="utf-8"?>
<sst xmlns="http://schemas.openxmlformats.org/spreadsheetml/2006/main" count="337" uniqueCount="177">
  <si>
    <t>1929-30</t>
  </si>
  <si>
    <t>3N</t>
  </si>
  <si>
    <t>League</t>
  </si>
  <si>
    <t>Tier</t>
  </si>
  <si>
    <t>Conference</t>
  </si>
  <si>
    <t>1930-31</t>
  </si>
  <si>
    <t>1931-32</t>
  </si>
  <si>
    <t>1932-33</t>
  </si>
  <si>
    <t>1933-34</t>
  </si>
  <si>
    <t>1934-35</t>
  </si>
  <si>
    <t>1935-36</t>
  </si>
  <si>
    <t>1936-37</t>
  </si>
  <si>
    <t>1937-38</t>
  </si>
  <si>
    <t>1938-39</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</si>
  <si>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</si>
  <si>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</si>
  <si>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</si>
  <si>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</si>
  <si>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</si>
  <si>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</si>
  <si>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</si>
  <si>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</si>
  <si>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</si>
  <si>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</si>
  <si>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</si>
  <si>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</si>
  <si>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</si>
  <si>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</si>
  <si>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</si>
  <si>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</si>
  <si>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</si>
  <si>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</si>
  <si>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</si>
  <si>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</si>
  <si>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</si>
  <si>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</si>
  <si>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</si>
  <si>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</si>
  <si>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</si>
  <si>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</si>
  <si>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</si>
  <si>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</si>
  <si>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</si>
  <si>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</si>
  <si>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</si>
  <si>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</si>
  <si>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</si>
  <si>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</si>
  <si>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</si>
  <si>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</si>
  <si>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</si>
  <si>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</si>
  <si>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</si>
  <si>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</si>
  <si>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</si>
  <si>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</si>
  <si>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</si>
  <si>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</si>
  <si>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</si>
  <si>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</si>
  <si>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</si>
  <si>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</si>
  <si>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</si>
  <si>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</si>
  <si>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</si>
  <si>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</si>
  <si>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</si>
  <si>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</si>
  <si>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</si>
  <si>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</si>
  <si>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</si>
  <si>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</si>
  <si>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</si>
  <si>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</si>
  <si>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</si>
  <si>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</si>
  <si>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</si>
  <si>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</si>
  <si>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</si>
  <si>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</si>
  <si>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</si>
  <si>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</si>
  <si>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</si>
  <si>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</si>
  <si>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Season</t>
  </si>
  <si>
    <t>P</t>
  </si>
  <si>
    <t>W</t>
  </si>
  <si>
    <t>D</t>
  </si>
  <si>
    <t>L</t>
  </si>
  <si>
    <t>F</t>
  </si>
  <si>
    <t>A</t>
  </si>
  <si>
    <t>Pts</t>
  </si>
  <si>
    <t>Posn</t>
  </si>
  <si>
    <t>Blue Square Conference</t>
  </si>
  <si>
    <t>6 parts (of 4)</t>
  </si>
  <si>
    <t>4 parts (of 6)</t>
  </si>
  <si>
    <t>Position</t>
  </si>
  <si>
    <t>Notes:</t>
  </si>
  <si>
    <t>1: Tiers</t>
  </si>
  <si>
    <t>2: Finishing Position</t>
  </si>
  <si>
    <t>3: Finishing Part Of Table</t>
  </si>
  <si>
    <t>Bottom 4</t>
  </si>
  <si>
    <t>Conclusion:</t>
  </si>
  <si>
    <t>4: Note the very  gradual decline over the seasons in  average position</t>
  </si>
  <si>
    <t>#Seasons</t>
  </si>
  <si>
    <t xml:space="preserve">Average Finishing Position In Division </t>
  </si>
  <si>
    <t>Bottom</t>
  </si>
  <si>
    <t>Play Offs</t>
  </si>
  <si>
    <t>Winners</t>
  </si>
  <si>
    <t>Semi Final</t>
  </si>
  <si>
    <t>Finalists</t>
  </si>
  <si>
    <t>Promotion</t>
  </si>
  <si>
    <t>Y</t>
  </si>
  <si>
    <t>2016-17</t>
  </si>
  <si>
    <t>National Conference</t>
  </si>
  <si>
    <t>Pyramid Position (Season)</t>
  </si>
  <si>
    <t>Pyramid Position (Average)</t>
  </si>
  <si>
    <t>Teams In Division</t>
  </si>
  <si>
    <t>Relegated</t>
  </si>
  <si>
    <t>2017-18</t>
  </si>
  <si>
    <t>National League North</t>
  </si>
  <si>
    <t>2018-19</t>
  </si>
  <si>
    <t>Re-elected</t>
  </si>
  <si>
    <t>C</t>
  </si>
  <si>
    <t>CN</t>
  </si>
  <si>
    <t>1: See Box 1 which indicates we've played most  seasons in tier 3, although 22 of them were in  Division 3 North where our  finishing position were of tier 4 standing.   Together with the seasons spent in tier 4, that  suggests tier  4 is our true position</t>
  </si>
  <si>
    <t>1st - 6th</t>
  </si>
  <si>
    <t>7th - 12th</t>
  </si>
  <si>
    <t>13th - 18th</t>
  </si>
  <si>
    <t>19th - 24th</t>
  </si>
  <si>
    <t>1st - 4th</t>
  </si>
  <si>
    <t>17th - 20th</t>
  </si>
  <si>
    <t>21st - 24th</t>
  </si>
  <si>
    <t>5th - 8th</t>
  </si>
  <si>
    <t>9th - 12th</t>
  </si>
  <si>
    <t>13th - 16th</t>
  </si>
  <si>
    <t>2019-20</t>
  </si>
  <si>
    <t>League Name</t>
  </si>
  <si>
    <t>Dvisional Average Gate</t>
  </si>
  <si>
    <t>To 1929</t>
  </si>
  <si>
    <t>From 1929</t>
  </si>
  <si>
    <t xml:space="preserve"> </t>
  </si>
  <si>
    <t>1922-23</t>
  </si>
  <si>
    <t>1923-24</t>
  </si>
  <si>
    <t>1924-25</t>
  </si>
  <si>
    <t>1924-25 (S)</t>
  </si>
  <si>
    <t>1925-26</t>
  </si>
  <si>
    <t>1926-27</t>
  </si>
  <si>
    <t>1928-29</t>
  </si>
  <si>
    <t>1927-28</t>
  </si>
  <si>
    <t>Midland League</t>
  </si>
  <si>
    <t>ML</t>
  </si>
  <si>
    <t>w</t>
  </si>
  <si>
    <t>d</t>
  </si>
  <si>
    <t>l</t>
  </si>
  <si>
    <t>f</t>
  </si>
  <si>
    <t>a</t>
  </si>
  <si>
    <t>Season (2nd half)</t>
  </si>
  <si>
    <t>2: Box 2 shows seasonal finishing positions.  Note just  2 occurrences in the top 2 , but 6 in 23rd or 24th position</t>
  </si>
  <si>
    <t>3: Box 3 splits down finishing position (Box 2) into sectors.   We've finished in the top  quarter of the table 16  times, whereas  the bottom quarter on 27  occasions. Or  top half 35 times and bottom half on 49 times.</t>
  </si>
  <si>
    <t>1: Taking a strict average, we've finished in position 77.7 (say 78th), which is 10th in tier 4 (the current Division 2)</t>
  </si>
  <si>
    <t>2: This is weighted by seasons in tier 2</t>
  </si>
  <si>
    <t>3: Looking  at average tier and average position, it  suggests our position is bottom third of tier 4.</t>
  </si>
  <si>
    <t>5: Every season we're out  of The Football League, our  average position will drop further</t>
  </si>
  <si>
    <t>2004-2012</t>
  </si>
  <si>
    <t>Total (NL)</t>
  </si>
  <si>
    <t>Total (FL)</t>
  </si>
  <si>
    <t>2021-22</t>
  </si>
  <si>
    <t>Average Finishing Position In Pyramid (or 10th  in basement FL division)</t>
  </si>
  <si>
    <t>Average Finishing Position In Division (say 14th)</t>
  </si>
  <si>
    <t>NL Points</t>
  </si>
  <si>
    <t>2022-23</t>
  </si>
  <si>
    <t>2023-24</t>
  </si>
  <si>
    <t>National League</t>
  </si>
  <si>
    <t>2016-To Date</t>
  </si>
  <si>
    <t>2024/5</t>
  </si>
  <si>
    <t>Division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</si>
</sst>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9"/>
      <color theme="1"/>
      <name val="Calibri"/>
      <family val="2"/>
      <scheme val="minor"/>
    </font>
    <font>
      <sz val="8"/>
      <name val="Calibri"/>
      <family val="2"/>
      <scheme val="minor"/>
    </font>
    <font>
      <sz val="8"/>
      <color indexed="10"/>
      <name val="Calibri"/>
      <family val="2"/>
      <scheme val="minor"/>
    </font>
    <font>
      <b/>
      <sz val="8"/>
      <color indexed="17"/>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2">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36">
    <xf numFmtId="0" fontId="0" fillId="0" borderId="0" xfId="0"/>
    <xf numFmtId="2" fontId="0" fillId="0" borderId="0" xfId="0" applyNumberFormat="1"/>
    <xf numFmtId="1" fontId="0" fillId="0" borderId="0" xfId="0" applyNumberFormat="1"/>
    <xf numFmtId="0" fontId="0" fillId="2" borderId="0" xfId="0" applyFill="1" applyBorder="1"/>
    <xf numFmtId="0" fontId="0" fillId="2" borderId="4" xfId="0" applyFill="1" applyBorder="1"/>
    <xf numFmtId="20" fontId="0" fillId="0" borderId="0" xfId="0" applyNumberFormat="1"/>
    <xf numFmtId="0" fontId="0" fillId="2" borderId="0" xfId="0" applyFill="1"/>
    <xf numFmtId="0" fontId="0" fillId="3" borderId="10" xfId="0" applyFill="1" applyBorder="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11" xfId="0" applyFill="1" applyBorder="1"/>
    <xf numFmtId="0" fontId="0" fillId="3" borderId="7" xfId="0" applyFill="1" applyBorder="1"/>
    <xf numFmtId="0" fontId="0" fillId="3" borderId="0" xfId="0" applyFill="1" applyBorder="1"/>
    <xf numFmtId="0" fontId="0" fillId="3" borderId="8" xfId="0" applyFill="1" applyBorder="1"/>
    <xf numFmtId="0" fontId="0" fillId="3" borderId="3" xfId="0" applyFill="1" applyBorder="1" applyAlignment="1">
      <alignment horizontal="right"/>
    </xf>
    <xf numFmtId="0" fontId="3" fillId="3" borderId="9" xfId="0" applyFont="1" applyFill="1" applyBorder="1"/>
    <xf numFmtId="0" fontId="0" fillId="0" borderId="0" xfId="0" applyAlignment="1">
      <alignment vertical="top" wrapText="1"/>
    </xf>
    <xf numFmtId="0" fontId="0" fillId="2" borderId="0" xfId="0" applyFill="1" applyAlignment="1">
      <alignment vertical="top" wrapText="1"/>
    </xf>
    <xf numFmtId="2" fontId="0" fillId="2" borderId="0" xfId="0" applyNumberFormat="1" applyFill="1"/>
    <xf numFmtId="0" fontId="0" fillId="0" borderId="0" xfId="0" applyAlignment="1">
      <alignment horizontal="right"/>
    </xf>
    <xf numFmtId="0" fontId="0" fillId="0" borderId="0" xfId="0" applyAlignment="1">
      <alignment horizontal="right" vertical="top" wrapText="1"/>
    </xf>
    <xf numFmtId="16" fontId="4" fillId="3" borderId="3" xfId="0" applyNumberFormat="1" applyFont="1" applyFill="1" applyBorder="1"/>
    <xf numFmtId="0" fontId="4" fillId="3" borderId="3" xfId="0" applyFont="1" applyFill="1" applyBorder="1"/>
    <xf numFmtId="16" fontId="4" fillId="3" borderId="0" xfId="0" applyNumberFormat="1" applyFont="1" applyFill="1" applyBorder="1"/>
    <xf numFmtId="0" fontId="4" fillId="3" borderId="0" xfId="0" applyFont="1" applyFill="1" applyBorder="1"/>
    <xf numFmtId="3" fontId="5" fillId="0" borderId="0" xfId="0" applyNumberFormat="1" applyFont="1"/>
    <xf numFmtId="3" fontId="0" fillId="0" borderId="0" xfId="0" applyNumberFormat="1"/>
    <xf numFmtId="0" fontId="6" fillId="0" borderId="0" xfId="0" applyFont="1"/>
    <xf numFmtId="0" fontId="5" fillId="0" borderId="0" xfId="0" applyFont="1"/>
    <xf numFmtId="164" fontId="5" fillId="0" borderId="0" xfId="0" applyNumberFormat="1" applyFont="1"/>
    <xf numFmtId="0" fontId="7" fillId="0" borderId="0" xfId="0" applyFont="1" applyAlignment="1">
      <alignment horizontal="right"/>
    </xf>
    <xf numFmtId="0" fontId="5" fillId="2" borderId="0" xfId="0" applyFont="1" applyFill="1"/>
  </cellXfs>
  <cellStyles count="1">
    <cellStyle name="Normal"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Seasons In Each Position </a:t>
            </a:r>
          </a:p>
        </c:rich>
      </c:tx>
      <c:layout/>
      <c:overlay val="0"/>
    </c:title>
    <c:autoTitleDeleted val="0"/>
    <c:plotArea>
      <c:layout/>
      <c:barChart>
        <c:barDir val="col"/>
        <c:grouping val="clustered"/>
        <c:varyColors val="0"/>
        <c:ser>
          <c:idx val="1"/>
          <c:order val="0"/>
          <c:tx>
            <c:strRef>
              <c:f>'1929Onwards'!$M$95</c:f>
              <c:strCache>
                <c:ptCount val="1"/>
                <c:pt idx="0">
                  <c:v>#Seasons</c:v>
                </c:pt>
              </c:strCache>
            </c:strRef>
          </c:tx>
          <c:invertIfNegative val="0"/>
          <c:val>
            <c:numRef>
              <c:f>'1929Onwards'!$M$96:$M$119</c:f>
              <c:numCache>
                <c:formatCode>General</c:formatCode>
                <c:ptCount val="24"/>
                <c:pt idx="0">
                  <c:v>1</c:v>
                </c:pt>
                <c:pt idx="1">
                  <c:v>1</c:v>
                </c:pt>
                <c:pt idx="2">
                  <c:v>3</c:v>
                </c:pt>
                <c:pt idx="3">
                  <c:v>6</c:v>
                </c:pt>
                <c:pt idx="4">
                  <c:v>4</c:v>
                </c:pt>
                <c:pt idx="5">
                  <c:v>2</c:v>
                </c:pt>
                <c:pt idx="6">
                  <c:v>4</c:v>
                </c:pt>
                <c:pt idx="7">
                  <c:v>3</c:v>
                </c:pt>
                <c:pt idx="8">
                  <c:v>2</c:v>
                </c:pt>
                <c:pt idx="9">
                  <c:v>3</c:v>
                </c:pt>
                <c:pt idx="10">
                  <c:v>4</c:v>
                </c:pt>
                <c:pt idx="11">
                  <c:v>4</c:v>
                </c:pt>
                <c:pt idx="12">
                  <c:v>4</c:v>
                </c:pt>
                <c:pt idx="13">
                  <c:v>4</c:v>
                </c:pt>
                <c:pt idx="14">
                  <c:v>3</c:v>
                </c:pt>
                <c:pt idx="15">
                  <c:v>2</c:v>
                </c:pt>
                <c:pt idx="16">
                  <c:v>7</c:v>
                </c:pt>
                <c:pt idx="17">
                  <c:v>2</c:v>
                </c:pt>
                <c:pt idx="18">
                  <c:v>3</c:v>
                </c:pt>
                <c:pt idx="19">
                  <c:v>7</c:v>
                </c:pt>
                <c:pt idx="20">
                  <c:v>7</c:v>
                </c:pt>
                <c:pt idx="21">
                  <c:v>5</c:v>
                </c:pt>
                <c:pt idx="22">
                  <c:v>1</c:v>
                </c:pt>
                <c:pt idx="23">
                  <c:v>5</c:v>
                </c:pt>
              </c:numCache>
            </c:numRef>
          </c:val>
          <c:extLst xmlns:c16r2="http://schemas.microsoft.com/office/drawing/2015/06/chart">
            <c:ext xmlns:c16="http://schemas.microsoft.com/office/drawing/2014/chart" uri="{C3380CC4-5D6E-409C-BE32-E72D297353CC}">
              <c16:uniqueId val="{00000000-C564-4A77-AE0A-04887F1841AC}"/>
            </c:ext>
          </c:extLst>
        </c:ser>
        <c:dLbls>
          <c:showLegendKey val="0"/>
          <c:showVal val="0"/>
          <c:showCatName val="0"/>
          <c:showSerName val="0"/>
          <c:showPercent val="0"/>
          <c:showBubbleSize val="0"/>
        </c:dLbls>
        <c:gapWidth val="150"/>
        <c:axId val="243599616"/>
        <c:axId val="249188352"/>
      </c:barChart>
      <c:catAx>
        <c:axId val="243599616"/>
        <c:scaling>
          <c:orientation val="minMax"/>
        </c:scaling>
        <c:delete val="0"/>
        <c:axPos val="b"/>
        <c:majorTickMark val="out"/>
        <c:minorTickMark val="none"/>
        <c:tickLblPos val="nextTo"/>
        <c:crossAx val="249188352"/>
        <c:crosses val="autoZero"/>
        <c:auto val="0"/>
        <c:lblAlgn val="ctr"/>
        <c:lblOffset val="100"/>
        <c:noMultiLvlLbl val="0"/>
      </c:catAx>
      <c:valAx>
        <c:axId val="249188352"/>
        <c:scaling>
          <c:orientation val="minMax"/>
        </c:scaling>
        <c:delete val="0"/>
        <c:axPos val="l"/>
        <c:majorGridlines/>
        <c:numFmt formatCode="General" sourceLinked="1"/>
        <c:majorTickMark val="out"/>
        <c:minorTickMark val="none"/>
        <c:tickLblPos val="nextTo"/>
        <c:crossAx val="243599616"/>
        <c:crossesAt val="1"/>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Average Pyramid Position</a:t>
            </a:r>
          </a:p>
        </c:rich>
      </c:tx>
      <c:overlay val="0"/>
    </c:title>
    <c:autoTitleDeleted val="0"/>
    <c:plotArea>
      <c:layout/>
      <c:lineChart>
        <c:grouping val="standard"/>
        <c:varyColors val="0"/>
        <c:ser>
          <c:idx val="1"/>
          <c:order val="1"/>
          <c:marker>
            <c:symbol val="none"/>
          </c:marker>
          <c:cat>
            <c:strRef>
              <c:f>'1929Onwards'!$A$2:$A$84</c:f>
              <c:strCache>
                <c:ptCount val="83"/>
                <c:pt idx="0">
                  <c:v>1929-30</c:v>
                </c:pt>
                <c:pt idx="1">
                  <c:v>1930-31</c:v>
                </c:pt>
                <c:pt idx="2">
                  <c:v>1931-32</c:v>
                </c:pt>
                <c:pt idx="3">
                  <c:v>1932-33</c:v>
                </c:pt>
                <c:pt idx="4">
                  <c:v>1933-34</c:v>
                </c:pt>
                <c:pt idx="5">
                  <c:v>1934-35</c:v>
                </c:pt>
                <c:pt idx="6">
                  <c:v>1935-36</c:v>
                </c:pt>
                <c:pt idx="7">
                  <c:v>1936-37</c:v>
                </c:pt>
                <c:pt idx="8">
                  <c:v>1937-38</c:v>
                </c:pt>
                <c:pt idx="9">
                  <c:v>1938-39</c:v>
                </c:pt>
                <c:pt idx="10">
                  <c:v>1946-47</c:v>
                </c:pt>
                <c:pt idx="11">
                  <c:v>1947-48</c:v>
                </c:pt>
                <c:pt idx="12">
                  <c:v>1948-49</c:v>
                </c:pt>
                <c:pt idx="13">
                  <c:v>1949-50</c:v>
                </c:pt>
                <c:pt idx="14">
                  <c:v>1950-51</c:v>
                </c:pt>
                <c:pt idx="15">
                  <c:v>1951-52</c:v>
                </c:pt>
                <c:pt idx="16">
                  <c:v>1952-53</c:v>
                </c:pt>
                <c:pt idx="17">
                  <c:v>1953-54</c:v>
                </c:pt>
                <c:pt idx="18">
                  <c:v>1954-55</c:v>
                </c:pt>
                <c:pt idx="19">
                  <c:v>1955-56</c:v>
                </c:pt>
                <c:pt idx="20">
                  <c:v>1956-57</c:v>
                </c:pt>
                <c:pt idx="21">
                  <c:v>1957-58</c:v>
                </c:pt>
                <c:pt idx="22">
                  <c:v>1958-59</c:v>
                </c:pt>
                <c:pt idx="23">
                  <c:v>1959-60</c:v>
                </c:pt>
                <c:pt idx="24">
                  <c:v>1960-61</c:v>
                </c:pt>
                <c:pt idx="25">
                  <c:v>1961-62</c:v>
                </c:pt>
                <c:pt idx="26">
                  <c:v>1962-63</c:v>
                </c:pt>
                <c:pt idx="27">
                  <c:v>1963-64</c:v>
                </c:pt>
                <c:pt idx="28">
                  <c:v>1964-65</c:v>
                </c:pt>
                <c:pt idx="29">
                  <c:v>1965-66</c:v>
                </c:pt>
                <c:pt idx="30">
                  <c:v>1966-67</c:v>
                </c:pt>
                <c:pt idx="31">
                  <c:v>1967-68</c:v>
                </c:pt>
                <c:pt idx="32">
                  <c:v>1968-69</c:v>
                </c:pt>
                <c:pt idx="33">
                  <c:v>1969-70</c:v>
                </c:pt>
                <c:pt idx="34">
                  <c:v>1970-71</c:v>
                </c:pt>
                <c:pt idx="35">
                  <c:v>1971-72</c:v>
                </c:pt>
                <c:pt idx="36">
                  <c:v>1972-73</c:v>
                </c:pt>
                <c:pt idx="37">
                  <c:v>1973-74</c:v>
                </c:pt>
                <c:pt idx="38">
                  <c:v>1974-75</c:v>
                </c:pt>
                <c:pt idx="39">
                  <c:v>1975-76</c:v>
                </c:pt>
                <c:pt idx="40">
                  <c:v>1976-77</c:v>
                </c:pt>
                <c:pt idx="41">
                  <c:v>1977-78</c:v>
                </c:pt>
                <c:pt idx="42">
                  <c:v>1978-79</c:v>
                </c:pt>
                <c:pt idx="43">
                  <c:v>1979-80</c:v>
                </c:pt>
                <c:pt idx="44">
                  <c:v>1980-81</c:v>
                </c:pt>
                <c:pt idx="45">
                  <c:v>1981-82</c:v>
                </c:pt>
                <c:pt idx="46">
                  <c:v>1982-83</c:v>
                </c:pt>
                <c:pt idx="47">
                  <c:v>1983-84</c:v>
                </c:pt>
                <c:pt idx="48">
                  <c:v>1984-85</c:v>
                </c:pt>
                <c:pt idx="49">
                  <c:v>1985-86</c:v>
                </c:pt>
                <c:pt idx="50">
                  <c:v>1986-87</c:v>
                </c:pt>
                <c:pt idx="51">
                  <c:v>1987-88</c:v>
                </c:pt>
                <c:pt idx="52">
                  <c:v>1988-89</c:v>
                </c:pt>
                <c:pt idx="53">
                  <c:v>1989-90</c:v>
                </c:pt>
                <c:pt idx="54">
                  <c:v>1990-91</c:v>
                </c:pt>
                <c:pt idx="55">
                  <c:v>1991-92</c:v>
                </c:pt>
                <c:pt idx="56">
                  <c:v>1992-93</c:v>
                </c:pt>
                <c:pt idx="57">
                  <c:v>1993-94</c:v>
                </c:pt>
                <c:pt idx="58">
                  <c:v>1994-95</c:v>
                </c:pt>
                <c:pt idx="59">
                  <c:v>1995-96</c:v>
                </c:pt>
                <c:pt idx="60">
                  <c:v>1996-97</c:v>
                </c:pt>
                <c:pt idx="61">
                  <c:v>1997-98</c:v>
                </c:pt>
                <c:pt idx="62">
                  <c:v>1998-99</c:v>
                </c:pt>
                <c:pt idx="63">
                  <c:v>1999-00</c:v>
                </c:pt>
                <c:pt idx="64">
                  <c:v>2000-01</c:v>
                </c:pt>
                <c:pt idx="65">
                  <c:v>2001-02</c:v>
                </c:pt>
                <c:pt idx="66">
                  <c:v>2002-03</c:v>
                </c:pt>
                <c:pt idx="67">
                  <c:v>2003-04</c:v>
                </c:pt>
                <c:pt idx="68">
                  <c:v>2004-05</c:v>
                </c:pt>
                <c:pt idx="69">
                  <c:v>2005-06</c:v>
                </c:pt>
                <c:pt idx="70">
                  <c:v>2006-07</c:v>
                </c:pt>
                <c:pt idx="71">
                  <c:v>2007-08</c:v>
                </c:pt>
                <c:pt idx="72">
                  <c:v>2008-09</c:v>
                </c:pt>
                <c:pt idx="73">
                  <c:v>2009-10</c:v>
                </c:pt>
                <c:pt idx="74">
                  <c:v>2010-11</c:v>
                </c:pt>
                <c:pt idx="75">
                  <c:v>2011-12</c:v>
                </c:pt>
                <c:pt idx="76">
                  <c:v>2012-13</c:v>
                </c:pt>
                <c:pt idx="77">
                  <c:v>2013-14</c:v>
                </c:pt>
                <c:pt idx="78">
                  <c:v>2014-15</c:v>
                </c:pt>
                <c:pt idx="79">
                  <c:v>2015-16</c:v>
                </c:pt>
                <c:pt idx="80">
                  <c:v>2016-17</c:v>
                </c:pt>
                <c:pt idx="81">
                  <c:v>2017-18</c:v>
                </c:pt>
                <c:pt idx="82">
                  <c:v>2018-19</c:v>
                </c:pt>
              </c:strCache>
            </c:strRef>
          </c:cat>
          <c:val>
            <c:numRef>
              <c:f>'1929Onwards'!$O$2:$O$84</c:f>
              <c:numCache>
                <c:formatCode>0.00</c:formatCode>
                <c:ptCount val="83"/>
                <c:pt idx="0">
                  <c:v>55.5</c:v>
                </c:pt>
                <c:pt idx="1">
                  <c:v>61.5</c:v>
                </c:pt>
                <c:pt idx="2">
                  <c:v>61.5</c:v>
                </c:pt>
                <c:pt idx="3">
                  <c:v>67</c:v>
                </c:pt>
                <c:pt idx="4">
                  <c:v>67.099999999999994</c:v>
                </c:pt>
                <c:pt idx="5">
                  <c:v>68.166666666666671</c:v>
                </c:pt>
                <c:pt idx="6">
                  <c:v>69.214285714285708</c:v>
                </c:pt>
                <c:pt idx="7">
                  <c:v>69</c:v>
                </c:pt>
                <c:pt idx="8">
                  <c:v>68.611111111111114</c:v>
                </c:pt>
                <c:pt idx="9">
                  <c:v>70.099999999999994</c:v>
                </c:pt>
                <c:pt idx="10">
                  <c:v>70.409090909090907</c:v>
                </c:pt>
                <c:pt idx="11">
                  <c:v>70.333333333333329</c:v>
                </c:pt>
                <c:pt idx="12">
                  <c:v>70.42307692307692</c:v>
                </c:pt>
                <c:pt idx="13">
                  <c:v>71.642857142857139</c:v>
                </c:pt>
                <c:pt idx="14">
                  <c:v>72.033333333333331</c:v>
                </c:pt>
                <c:pt idx="15">
                  <c:v>71.5</c:v>
                </c:pt>
                <c:pt idx="16">
                  <c:v>70.32352941176471</c:v>
                </c:pt>
                <c:pt idx="17">
                  <c:v>71.277777777777771</c:v>
                </c:pt>
                <c:pt idx="18">
                  <c:v>70.236842105263165</c:v>
                </c:pt>
                <c:pt idx="19">
                  <c:v>70</c:v>
                </c:pt>
                <c:pt idx="20">
                  <c:v>69.404761904761898</c:v>
                </c:pt>
                <c:pt idx="21">
                  <c:v>69.409090909090907</c:v>
                </c:pt>
                <c:pt idx="22">
                  <c:v>69.478260869565219</c:v>
                </c:pt>
                <c:pt idx="23">
                  <c:v>69.291666666666671</c:v>
                </c:pt>
                <c:pt idx="24">
                  <c:v>69.44</c:v>
                </c:pt>
                <c:pt idx="25">
                  <c:v>69.615384615384613</c:v>
                </c:pt>
                <c:pt idx="26">
                  <c:v>70.074074074074076</c:v>
                </c:pt>
                <c:pt idx="27">
                  <c:v>70.785714285714292</c:v>
                </c:pt>
                <c:pt idx="28">
                  <c:v>70.793103448275858</c:v>
                </c:pt>
                <c:pt idx="29">
                  <c:v>70.7</c:v>
                </c:pt>
                <c:pt idx="30">
                  <c:v>71.322580645161295</c:v>
                </c:pt>
                <c:pt idx="31">
                  <c:v>71.875</c:v>
                </c:pt>
                <c:pt idx="32">
                  <c:v>72.393939393939391</c:v>
                </c:pt>
                <c:pt idx="33">
                  <c:v>72.647058823529406</c:v>
                </c:pt>
                <c:pt idx="34">
                  <c:v>72.628571428571433</c:v>
                </c:pt>
                <c:pt idx="35">
                  <c:v>72.361111111111114</c:v>
                </c:pt>
                <c:pt idx="36">
                  <c:v>72.081081081081081</c:v>
                </c:pt>
                <c:pt idx="37">
                  <c:v>71.421052631578945</c:v>
                </c:pt>
                <c:pt idx="38">
                  <c:v>70.538461538461533</c:v>
                </c:pt>
                <c:pt idx="39">
                  <c:v>69.849999999999994</c:v>
                </c:pt>
                <c:pt idx="40">
                  <c:v>69.804878048780495</c:v>
                </c:pt>
                <c:pt idx="41">
                  <c:v>70.285714285714292</c:v>
                </c:pt>
                <c:pt idx="42">
                  <c:v>70.465116279069761</c:v>
                </c:pt>
                <c:pt idx="43">
                  <c:v>70.795454545454547</c:v>
                </c:pt>
                <c:pt idx="44">
                  <c:v>71.266666666666666</c:v>
                </c:pt>
                <c:pt idx="45">
                  <c:v>71.565217391304344</c:v>
                </c:pt>
                <c:pt idx="46">
                  <c:v>71.638297872340431</c:v>
                </c:pt>
                <c:pt idx="47">
                  <c:v>71.583333333333329</c:v>
                </c:pt>
                <c:pt idx="48">
                  <c:v>71.183673469387756</c:v>
                </c:pt>
                <c:pt idx="49">
                  <c:v>70.78</c:v>
                </c:pt>
                <c:pt idx="50">
                  <c:v>70.647058823529406</c:v>
                </c:pt>
                <c:pt idx="51">
                  <c:v>70.57692307692308</c:v>
                </c:pt>
                <c:pt idx="52">
                  <c:v>70.735849056603769</c:v>
                </c:pt>
                <c:pt idx="53">
                  <c:v>70.925925925925924</c:v>
                </c:pt>
                <c:pt idx="54">
                  <c:v>71.25454545454545</c:v>
                </c:pt>
                <c:pt idx="55">
                  <c:v>71.535714285714292</c:v>
                </c:pt>
                <c:pt idx="56">
                  <c:v>71.543859649122808</c:v>
                </c:pt>
                <c:pt idx="57">
                  <c:v>71.15517241379311</c:v>
                </c:pt>
                <c:pt idx="58">
                  <c:v>70.847457627118644</c:v>
                </c:pt>
                <c:pt idx="59">
                  <c:v>70.733333333333334</c:v>
                </c:pt>
                <c:pt idx="60">
                  <c:v>70.622950819672127</c:v>
                </c:pt>
                <c:pt idx="61">
                  <c:v>70.451612903225808</c:v>
                </c:pt>
                <c:pt idx="62">
                  <c:v>70.365079365079367</c:v>
                </c:pt>
                <c:pt idx="63">
                  <c:v>70.640625</c:v>
                </c:pt>
                <c:pt idx="64">
                  <c:v>70.861538461538458</c:v>
                </c:pt>
                <c:pt idx="65">
                  <c:v>71.030303030303031</c:v>
                </c:pt>
                <c:pt idx="66">
                  <c:v>71.134328358208961</c:v>
                </c:pt>
                <c:pt idx="67">
                  <c:v>71.441176470588232</c:v>
                </c:pt>
                <c:pt idx="68">
                  <c:v>71.985507246376812</c:v>
                </c:pt>
                <c:pt idx="69">
                  <c:v>72.385714285714286</c:v>
                </c:pt>
                <c:pt idx="70">
                  <c:v>72.718309859154928</c:v>
                </c:pt>
                <c:pt idx="71">
                  <c:v>73.180555555555557</c:v>
                </c:pt>
                <c:pt idx="72">
                  <c:v>73.671232876712324</c:v>
                </c:pt>
                <c:pt idx="73">
                  <c:v>73.986486486486484</c:v>
                </c:pt>
                <c:pt idx="74">
                  <c:v>74.333333333333329</c:v>
                </c:pt>
                <c:pt idx="75">
                  <c:v>74.618421052631575</c:v>
                </c:pt>
                <c:pt idx="76">
                  <c:v>74.753246753246756</c:v>
                </c:pt>
                <c:pt idx="77">
                  <c:v>74.756410256410263</c:v>
                </c:pt>
                <c:pt idx="78">
                  <c:v>74.898734177215189</c:v>
                </c:pt>
                <c:pt idx="79">
                  <c:v>75.112499999999997</c:v>
                </c:pt>
                <c:pt idx="80">
                  <c:v>75.580246913580254</c:v>
                </c:pt>
                <c:pt idx="81">
                  <c:v>76.33536585365853</c:v>
                </c:pt>
                <c:pt idx="82">
                  <c:v>77.096385542168676</c:v>
                </c:pt>
              </c:numCache>
            </c:numRef>
          </c:val>
          <c:smooth val="0"/>
          <c:extLst xmlns:c16r2="http://schemas.microsoft.com/office/drawing/2015/06/chart">
            <c:ext xmlns:c16="http://schemas.microsoft.com/office/drawing/2014/chart" uri="{C3380CC4-5D6E-409C-BE32-E72D297353CC}">
              <c16:uniqueId val="{00000000-CB8C-42E6-AE8C-67DE99189BFF}"/>
            </c:ext>
          </c:extLst>
        </c:ser>
        <c:ser>
          <c:idx val="0"/>
          <c:order val="0"/>
          <c:marker>
            <c:symbol val="none"/>
          </c:marker>
          <c:val>
            <c:numRef>
              <c:f>'1929Onwards'!$O$2:$O$85</c:f>
              <c:numCache>
                <c:formatCode>0.00</c:formatCode>
                <c:ptCount val="84"/>
                <c:pt idx="0">
                  <c:v>55.5</c:v>
                </c:pt>
                <c:pt idx="1">
                  <c:v>61.5</c:v>
                </c:pt>
                <c:pt idx="2">
                  <c:v>61.5</c:v>
                </c:pt>
                <c:pt idx="3">
                  <c:v>67</c:v>
                </c:pt>
                <c:pt idx="4">
                  <c:v>67.099999999999994</c:v>
                </c:pt>
                <c:pt idx="5">
                  <c:v>68.166666666666671</c:v>
                </c:pt>
                <c:pt idx="6">
                  <c:v>69.214285714285708</c:v>
                </c:pt>
                <c:pt idx="7">
                  <c:v>69</c:v>
                </c:pt>
                <c:pt idx="8">
                  <c:v>68.611111111111114</c:v>
                </c:pt>
                <c:pt idx="9">
                  <c:v>70.099999999999994</c:v>
                </c:pt>
                <c:pt idx="10">
                  <c:v>70.409090909090907</c:v>
                </c:pt>
                <c:pt idx="11">
                  <c:v>70.333333333333329</c:v>
                </c:pt>
                <c:pt idx="12">
                  <c:v>70.42307692307692</c:v>
                </c:pt>
                <c:pt idx="13">
                  <c:v>71.642857142857139</c:v>
                </c:pt>
                <c:pt idx="14">
                  <c:v>72.033333333333331</c:v>
                </c:pt>
                <c:pt idx="15">
                  <c:v>71.5</c:v>
                </c:pt>
                <c:pt idx="16">
                  <c:v>70.32352941176471</c:v>
                </c:pt>
                <c:pt idx="17">
                  <c:v>71.277777777777771</c:v>
                </c:pt>
                <c:pt idx="18">
                  <c:v>70.236842105263165</c:v>
                </c:pt>
                <c:pt idx="19">
                  <c:v>70</c:v>
                </c:pt>
                <c:pt idx="20">
                  <c:v>69.404761904761898</c:v>
                </c:pt>
                <c:pt idx="21">
                  <c:v>69.409090909090907</c:v>
                </c:pt>
                <c:pt idx="22">
                  <c:v>69.478260869565219</c:v>
                </c:pt>
                <c:pt idx="23">
                  <c:v>69.291666666666671</c:v>
                </c:pt>
                <c:pt idx="24">
                  <c:v>69.44</c:v>
                </c:pt>
                <c:pt idx="25">
                  <c:v>69.615384615384613</c:v>
                </c:pt>
                <c:pt idx="26">
                  <c:v>70.074074074074076</c:v>
                </c:pt>
                <c:pt idx="27">
                  <c:v>70.785714285714292</c:v>
                </c:pt>
                <c:pt idx="28">
                  <c:v>70.793103448275858</c:v>
                </c:pt>
                <c:pt idx="29">
                  <c:v>70.7</c:v>
                </c:pt>
                <c:pt idx="30">
                  <c:v>71.322580645161295</c:v>
                </c:pt>
                <c:pt idx="31">
                  <c:v>71.875</c:v>
                </c:pt>
                <c:pt idx="32">
                  <c:v>72.393939393939391</c:v>
                </c:pt>
                <c:pt idx="33">
                  <c:v>72.647058823529406</c:v>
                </c:pt>
                <c:pt idx="34">
                  <c:v>72.628571428571433</c:v>
                </c:pt>
                <c:pt idx="35">
                  <c:v>72.361111111111114</c:v>
                </c:pt>
                <c:pt idx="36">
                  <c:v>72.081081081081081</c:v>
                </c:pt>
                <c:pt idx="37">
                  <c:v>71.421052631578945</c:v>
                </c:pt>
                <c:pt idx="38">
                  <c:v>70.538461538461533</c:v>
                </c:pt>
                <c:pt idx="39">
                  <c:v>69.849999999999994</c:v>
                </c:pt>
                <c:pt idx="40">
                  <c:v>69.804878048780495</c:v>
                </c:pt>
                <c:pt idx="41">
                  <c:v>70.285714285714292</c:v>
                </c:pt>
                <c:pt idx="42">
                  <c:v>70.465116279069761</c:v>
                </c:pt>
                <c:pt idx="43">
                  <c:v>70.795454545454547</c:v>
                </c:pt>
                <c:pt idx="44">
                  <c:v>71.266666666666666</c:v>
                </c:pt>
                <c:pt idx="45">
                  <c:v>71.565217391304344</c:v>
                </c:pt>
                <c:pt idx="46">
                  <c:v>71.638297872340431</c:v>
                </c:pt>
                <c:pt idx="47">
                  <c:v>71.583333333333329</c:v>
                </c:pt>
                <c:pt idx="48">
                  <c:v>71.183673469387756</c:v>
                </c:pt>
                <c:pt idx="49">
                  <c:v>70.78</c:v>
                </c:pt>
                <c:pt idx="50">
                  <c:v>70.647058823529406</c:v>
                </c:pt>
                <c:pt idx="51">
                  <c:v>70.57692307692308</c:v>
                </c:pt>
                <c:pt idx="52">
                  <c:v>70.735849056603769</c:v>
                </c:pt>
                <c:pt idx="53">
                  <c:v>70.925925925925924</c:v>
                </c:pt>
                <c:pt idx="54">
                  <c:v>71.25454545454545</c:v>
                </c:pt>
                <c:pt idx="55">
                  <c:v>71.535714285714292</c:v>
                </c:pt>
                <c:pt idx="56">
                  <c:v>71.543859649122808</c:v>
                </c:pt>
                <c:pt idx="57">
                  <c:v>71.15517241379311</c:v>
                </c:pt>
                <c:pt idx="58">
                  <c:v>70.847457627118644</c:v>
                </c:pt>
                <c:pt idx="59">
                  <c:v>70.733333333333334</c:v>
                </c:pt>
                <c:pt idx="60">
                  <c:v>70.622950819672127</c:v>
                </c:pt>
                <c:pt idx="61">
                  <c:v>70.451612903225808</c:v>
                </c:pt>
                <c:pt idx="62">
                  <c:v>70.365079365079367</c:v>
                </c:pt>
                <c:pt idx="63">
                  <c:v>70.640625</c:v>
                </c:pt>
                <c:pt idx="64">
                  <c:v>70.861538461538458</c:v>
                </c:pt>
                <c:pt idx="65">
                  <c:v>71.030303030303031</c:v>
                </c:pt>
                <c:pt idx="66">
                  <c:v>71.134328358208961</c:v>
                </c:pt>
                <c:pt idx="67">
                  <c:v>71.441176470588232</c:v>
                </c:pt>
                <c:pt idx="68">
                  <c:v>71.985507246376812</c:v>
                </c:pt>
                <c:pt idx="69">
                  <c:v>72.385714285714286</c:v>
                </c:pt>
                <c:pt idx="70">
                  <c:v>72.718309859154928</c:v>
                </c:pt>
                <c:pt idx="71">
                  <c:v>73.180555555555557</c:v>
                </c:pt>
                <c:pt idx="72">
                  <c:v>73.671232876712324</c:v>
                </c:pt>
                <c:pt idx="73">
                  <c:v>73.986486486486484</c:v>
                </c:pt>
                <c:pt idx="74">
                  <c:v>74.333333333333329</c:v>
                </c:pt>
                <c:pt idx="75">
                  <c:v>74.618421052631575</c:v>
                </c:pt>
                <c:pt idx="76">
                  <c:v>74.753246753246756</c:v>
                </c:pt>
                <c:pt idx="77">
                  <c:v>74.756410256410263</c:v>
                </c:pt>
                <c:pt idx="78">
                  <c:v>74.898734177215189</c:v>
                </c:pt>
                <c:pt idx="79">
                  <c:v>75.112499999999997</c:v>
                </c:pt>
                <c:pt idx="80">
                  <c:v>75.580246913580254</c:v>
                </c:pt>
                <c:pt idx="81">
                  <c:v>76.33536585365853</c:v>
                </c:pt>
                <c:pt idx="82">
                  <c:v>77.096385542168676</c:v>
                </c:pt>
                <c:pt idx="83">
                  <c:v>77.589285714285708</c:v>
                </c:pt>
              </c:numCache>
            </c:numRef>
          </c:val>
          <c:smooth val="0"/>
          <c:extLst xmlns:c16r2="http://schemas.microsoft.com/office/drawing/2015/06/chart">
            <c:ext xmlns:c16="http://schemas.microsoft.com/office/drawing/2014/chart" uri="{C3380CC4-5D6E-409C-BE32-E72D297353CC}">
              <c16:uniqueId val="{00000001-CB8C-42E6-AE8C-67DE99189BFF}"/>
            </c:ext>
          </c:extLst>
        </c:ser>
        <c:dLbls>
          <c:showLegendKey val="0"/>
          <c:showVal val="0"/>
          <c:showCatName val="0"/>
          <c:showSerName val="0"/>
          <c:showPercent val="0"/>
          <c:showBubbleSize val="0"/>
        </c:dLbls>
        <c:marker val="1"/>
        <c:smooth val="0"/>
        <c:axId val="274684544"/>
        <c:axId val="274703104"/>
      </c:lineChart>
      <c:catAx>
        <c:axId val="274684544"/>
        <c:scaling>
          <c:orientation val="minMax"/>
        </c:scaling>
        <c:delete val="0"/>
        <c:axPos val="b"/>
        <c:title>
          <c:tx>
            <c:rich>
              <a:bodyPr/>
              <a:lstStyle/>
              <a:p>
                <a:pPr>
                  <a:defRPr/>
                </a:pPr>
                <a:r>
                  <a:rPr lang="en-US"/>
                  <a:t>Season</a:t>
                </a:r>
              </a:p>
            </c:rich>
          </c:tx>
          <c:overlay val="0"/>
        </c:title>
        <c:numFmt formatCode="General" sourceLinked="0"/>
        <c:majorTickMark val="out"/>
        <c:minorTickMark val="none"/>
        <c:tickLblPos val="nextTo"/>
        <c:crossAx val="274703104"/>
        <c:crosses val="autoZero"/>
        <c:auto val="1"/>
        <c:lblAlgn val="ctr"/>
        <c:lblOffset val="100"/>
        <c:noMultiLvlLbl val="0"/>
      </c:catAx>
      <c:valAx>
        <c:axId val="274703104"/>
        <c:scaling>
          <c:orientation val="minMax"/>
        </c:scaling>
        <c:delete val="0"/>
        <c:axPos val="l"/>
        <c:majorGridlines/>
        <c:title>
          <c:tx>
            <c:rich>
              <a:bodyPr rot="0" vert="wordArtVert"/>
              <a:lstStyle/>
              <a:p>
                <a:pPr>
                  <a:defRPr/>
                </a:pPr>
                <a:r>
                  <a:rPr lang="en-US"/>
                  <a:t>Pyramid Position</a:t>
                </a:r>
              </a:p>
            </c:rich>
          </c:tx>
          <c:layout>
            <c:manualLayout>
              <c:xMode val="edge"/>
              <c:yMode val="edge"/>
              <c:x val="2.0862961999988949E-2"/>
              <c:y val="7.2245255754979587E-2"/>
            </c:manualLayout>
          </c:layout>
          <c:overlay val="0"/>
        </c:title>
        <c:numFmt formatCode="0" sourceLinked="0"/>
        <c:majorTickMark val="out"/>
        <c:minorTickMark val="none"/>
        <c:tickLblPos val="nextTo"/>
        <c:crossAx val="27468454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152398</xdr:colOff>
      <xdr:row>103</xdr:row>
      <xdr:rowOff>95248</xdr:rowOff>
    </xdr:from>
    <xdr:to>
      <xdr:col>27</xdr:col>
      <xdr:colOff>114300</xdr:colOff>
      <xdr:row>119</xdr:row>
      <xdr:rowOff>171449</xdr:rowOff>
    </xdr:to>
    <xdr:graphicFrame macro="">
      <xdr:nvGraphicFramePr>
        <xdr:cNvPr id="3" name="Chart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600074</xdr:colOff>
      <xdr:row>126</xdr:row>
      <xdr:rowOff>180973</xdr:rowOff>
    </xdr:from>
    <xdr:to>
      <xdr:col>29</xdr:col>
      <xdr:colOff>28574</xdr:colOff>
      <xdr:row>151</xdr:row>
      <xdr:rowOff>152400</xdr:rowOff>
    </xdr:to>
    <xdr:graphicFrame macro="">
      <xdr:nvGraphicFramePr>
        <xdr:cNvPr id="2" name="Chart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Chris Forth" id="{1896F69B-D247-4733-AD79-6DE32BA9C8F2}" userId="Chris Forth" providerId="None"/>
  <person displayName="chris forth" id="{0246C3C2-8A1E-45E8-9F14-A55CB6F88315}" userId="chris forth" providerId="None"/>
  <person displayName="forth, chris (ext)" id="{9D68CCC0-7E26-4C18-A6A3-4876C18F455C}" userId="forth, chris (ext)" providerId="None"/>
  <person displayName="Forth, Christopher (ext)" id="{B72F00BE-531E-4F21-B714-D93EB32A2D00}" userId="Forth, Christopher (ext)"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Z1" dT="2020-11-20T21:45:23.81" personId="{0246C3C2-8A1E-45E8-9F14-A55CB6F88315}" id="{7577CA59-8FD3-432B-80F7-F47EC3471577}">
    <text>City's division</text>
  </threadedComment>
  <threadedComment ref="M70" dT="2020-10-14T17:46:04.56" personId="{B72F00BE-531E-4F21-B714-D93EB32A2D00}" id="{808B7644-1EE6-4975-9A0F-008F7B2C83A3}">
    <text>Some tables show City as 18th, but they exclude Northwich's 10 point deduction which promotes City to  17th.</text>
  </threadedComment>
  <threadedComment ref="F85" dT="2020-05-27T21:24:22.80" personId="{B72F00BE-531E-4F21-B714-D93EB32A2D00}" id="{2A439C13-5886-486A-90BE-909E09DE5925}">
    <text>Season stopped with  8 games to play (coronavirus)</text>
  </threadedComment>
  <threadedComment ref="M85" dT="2020-05-27T21:22:17.11" personId="{B72F00BE-531E-4F21-B714-D93EB32A2D00}" id="{09E72B0D-5E0D-4250-906E-723F10CA0249}">
    <text>2nd - based on points per game</text>
  </threadedComment>
  <threadedComment ref="N85" dT="2020-05-27T21:23:32.40" personId="{B72F00BE-531E-4F21-B714-D93EB32A2D00}" id="{F716AAA7-1B0B-49B8-913C-3771BC87FDF4}">
    <text>91 FL (no Bury) + 24 (NL) + 3.5 (behind top team in NLN and NLS and assumed equal with NLS runners up)</text>
  </threadedComment>
  <threadedComment ref="A86" dT="2021-07-25T19:01:14.87" personId="{1896F69B-D247-4733-AD79-6DE32BA9C8F2}" id="{5179B0F3-A48D-44CB-9399-7CC50204664C}">
    <text>2020-21 declared null and void</text>
  </threadedComment>
</ThreadedComments>
</file>

<file path=xl/threadedComments/threadedComment2.xml><?xml version="1.0" encoding="utf-8"?>
<ThreadedComments xmlns="http://schemas.microsoft.com/office/spreadsheetml/2018/threadedcomments" xmlns:x="http://schemas.openxmlformats.org/spreadsheetml/2006/main">
  <threadedComment ref="A5" dT="2020-12-02T18:59:51.46" personId="{9D68CCC0-7E26-4C18-A6A3-4876C18F455C}" id="{02DE8FCA-D859-43E7-86D8-09124F5A4F9A}">
    <text>Season / league split into 2 parts, 15 teams play each other twice and then  North / South  Subsidiary  League (8 teams in  City's northern section)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33"/>
  <sheetViews>
    <sheetView tabSelected="1" workbookViewId="0">
      <pane xSplit="4" ySplit="1" topLeftCell="E2" activePane="bottomRight" state="frozen"/>
      <selection pane="topRight" activeCell="D1" sqref="D1"/>
      <selection pane="bottomLeft" activeCell="A2" sqref="A2"/>
      <selection pane="bottomRight" activeCell="N84" sqref="N84"/>
    </sheetView>
  </sheetViews>
  <sheetFormatPr defaultRowHeight="15" x14ac:dyDescent="0.25"/>
  <cols>
    <col min="2" max="2" width="22.85546875" customWidth="1"/>
    <col min="3" max="3" width="6.28515625" customWidth="1"/>
    <col min="4" max="4" width="7.7109375" customWidth="1"/>
    <col min="5" max="12" width="5.7109375" customWidth="1"/>
    <col min="13" max="13" width="5.7109375" style="6" customWidth="1"/>
    <col min="18" max="18" width="10.28515625" customWidth="1"/>
    <col min="19" max="20" width="10.42578125" customWidth="1"/>
    <col min="29" max="29" width="9" customWidth="1"/>
  </cols>
  <sheetData>
    <row r="1" spans="1:28" s="20" customFormat="1" ht="47.25" customHeight="1" x14ac:dyDescent="0.25">
      <c r="A1" s="20" t="s">
        <v>84</v>
      </c>
      <c r="B1" s="20" t="s">
        <v>137</v>
      </c>
      <c r="C1" s="20" t="s">
        <v>3</v>
      </c>
      <c r="D1" s="24" t="s">
        <v>2</v>
      </c>
      <c r="E1" s="20" t="s">
        <v>3</v>
      </c>
      <c r="F1" s="20" t="s">
        <v>85</v>
      </c>
      <c r="G1" s="20" t="s">
        <v>86</v>
      </c>
      <c r="H1" s="20" t="s">
        <v>87</v>
      </c>
      <c r="I1" s="20" t="s">
        <v>88</v>
      </c>
      <c r="J1" s="20" t="s">
        <v>89</v>
      </c>
      <c r="K1" s="20" t="s">
        <v>90</v>
      </c>
      <c r="L1" s="20" t="s">
        <v>91</v>
      </c>
      <c r="M1" s="21" t="s">
        <v>92</v>
      </c>
      <c r="N1" s="20" t="s">
        <v>115</v>
      </c>
      <c r="O1" s="20" t="s">
        <v>116</v>
      </c>
      <c r="P1" s="20" t="s">
        <v>106</v>
      </c>
      <c r="Q1" s="20" t="s">
        <v>101</v>
      </c>
      <c r="R1" s="20" t="s">
        <v>111</v>
      </c>
      <c r="S1" s="20" t="s">
        <v>107</v>
      </c>
      <c r="T1" s="20" t="s">
        <v>118</v>
      </c>
      <c r="U1" s="20" t="s">
        <v>117</v>
      </c>
      <c r="V1" s="20" t="s">
        <v>122</v>
      </c>
      <c r="Z1" s="20" t="s">
        <v>157</v>
      </c>
      <c r="AA1" s="20" t="s">
        <v>138</v>
      </c>
    </row>
    <row r="2" spans="1:28" x14ac:dyDescent="0.25">
      <c r="A2" t="s">
        <v>0</v>
      </c>
      <c r="C2" s="23" t="s">
        <v>1</v>
      </c>
      <c r="D2" s="23" t="s">
        <v>1</v>
      </c>
      <c r="E2">
        <v>3</v>
      </c>
      <c r="F2">
        <v>42</v>
      </c>
      <c r="G2">
        <v>15</v>
      </c>
      <c r="H2">
        <v>16</v>
      </c>
      <c r="I2">
        <v>11</v>
      </c>
      <c r="J2">
        <v>77</v>
      </c>
      <c r="K2">
        <v>64</v>
      </c>
      <c r="L2">
        <v>46</v>
      </c>
      <c r="M2" s="6">
        <v>6</v>
      </c>
      <c r="N2">
        <f t="shared" ref="N2:N23" si="0">44+(M2*2)-0.5</f>
        <v>55.5</v>
      </c>
      <c r="O2" s="1">
        <f>SUM(N$2:N2)/ROWS($2:2)</f>
        <v>55.5</v>
      </c>
      <c r="P2" t="str">
        <f t="shared" ref="P2:P33" si="1">IF(M2=U2,"Yes","-")</f>
        <v>-</v>
      </c>
      <c r="Q2" t="str">
        <f>IF(  ( ((F2/2)+1)-(M2+4))&lt;0,"Yes","No")</f>
        <v>No</v>
      </c>
      <c r="U2">
        <f t="shared" ref="U2:U33" si="2">(F2+2)/2</f>
        <v>22</v>
      </c>
      <c r="W2" s="1"/>
      <c r="X2">
        <f t="shared" ref="X2:X46" si="3">((G2*2)+H2)-L2</f>
        <v>0</v>
      </c>
      <c r="Z2">
        <v>1930</v>
      </c>
      <c r="AA2" s="30">
        <v>4878</v>
      </c>
      <c r="AB2" s="29"/>
    </row>
    <row r="3" spans="1:28" x14ac:dyDescent="0.25">
      <c r="A3" t="s">
        <v>5</v>
      </c>
      <c r="C3" s="23" t="s">
        <v>1</v>
      </c>
      <c r="D3" s="23" t="s">
        <v>1</v>
      </c>
      <c r="E3">
        <f t="shared" ref="E3:E23" si="4">E2</f>
        <v>3</v>
      </c>
      <c r="F3">
        <v>42</v>
      </c>
      <c r="G3">
        <v>18</v>
      </c>
      <c r="H3">
        <v>6</v>
      </c>
      <c r="I3">
        <v>18</v>
      </c>
      <c r="J3">
        <v>85</v>
      </c>
      <c r="K3">
        <v>82</v>
      </c>
      <c r="L3">
        <v>42</v>
      </c>
      <c r="M3" s="6">
        <v>12</v>
      </c>
      <c r="N3">
        <f t="shared" si="0"/>
        <v>67.5</v>
      </c>
      <c r="O3" s="1">
        <f>SUM(N$2:N3)/ROWS($2:3)</f>
        <v>61.5</v>
      </c>
      <c r="P3" t="str">
        <f t="shared" si="1"/>
        <v>-</v>
      </c>
      <c r="Q3" t="str">
        <f t="shared" ref="Q3:Q66" si="5">IF(  ( ((F3/2)+1)-(M3+4))&lt;0,"Yes","No")</f>
        <v>No</v>
      </c>
      <c r="U3">
        <f t="shared" si="2"/>
        <v>22</v>
      </c>
      <c r="W3" s="1"/>
      <c r="X3">
        <f t="shared" si="3"/>
        <v>0</v>
      </c>
      <c r="Z3">
        <v>1931</v>
      </c>
      <c r="AA3" s="30">
        <v>4915</v>
      </c>
      <c r="AB3" s="29"/>
    </row>
    <row r="4" spans="1:28" x14ac:dyDescent="0.25">
      <c r="A4" t="s">
        <v>6</v>
      </c>
      <c r="C4" s="23" t="s">
        <v>1</v>
      </c>
      <c r="D4" s="23" t="s">
        <v>1</v>
      </c>
      <c r="E4">
        <f t="shared" si="4"/>
        <v>3</v>
      </c>
      <c r="F4">
        <v>40</v>
      </c>
      <c r="G4">
        <v>18</v>
      </c>
      <c r="H4">
        <v>7</v>
      </c>
      <c r="I4">
        <v>15</v>
      </c>
      <c r="J4">
        <v>76</v>
      </c>
      <c r="K4">
        <v>81</v>
      </c>
      <c r="L4">
        <v>43</v>
      </c>
      <c r="M4" s="6">
        <v>9</v>
      </c>
      <c r="N4">
        <f t="shared" si="0"/>
        <v>61.5</v>
      </c>
      <c r="O4" s="1">
        <f>SUM(N$2:N4)/ROWS($2:4)</f>
        <v>61.5</v>
      </c>
      <c r="P4" t="str">
        <f t="shared" si="1"/>
        <v>-</v>
      </c>
      <c r="Q4" t="str">
        <f t="shared" si="5"/>
        <v>No</v>
      </c>
      <c r="U4">
        <f t="shared" si="2"/>
        <v>21</v>
      </c>
      <c r="W4" s="1"/>
      <c r="X4">
        <f t="shared" si="3"/>
        <v>0</v>
      </c>
      <c r="Z4">
        <v>1932</v>
      </c>
      <c r="AA4" s="30">
        <v>5067</v>
      </c>
      <c r="AB4" s="29"/>
    </row>
    <row r="5" spans="1:28" x14ac:dyDescent="0.25">
      <c r="A5" t="s">
        <v>7</v>
      </c>
      <c r="C5" s="23" t="s">
        <v>1</v>
      </c>
      <c r="D5" s="23" t="s">
        <v>1</v>
      </c>
      <c r="E5">
        <f t="shared" si="4"/>
        <v>3</v>
      </c>
      <c r="F5">
        <v>42</v>
      </c>
      <c r="G5">
        <v>13</v>
      </c>
      <c r="H5">
        <v>6</v>
      </c>
      <c r="I5">
        <v>23</v>
      </c>
      <c r="J5">
        <v>72</v>
      </c>
      <c r="K5">
        <v>92</v>
      </c>
      <c r="L5">
        <v>32</v>
      </c>
      <c r="M5" s="6">
        <v>20</v>
      </c>
      <c r="N5">
        <f t="shared" si="0"/>
        <v>83.5</v>
      </c>
      <c r="O5" s="1">
        <f>SUM(N$2:N5)/ROWS($2:5)</f>
        <v>67</v>
      </c>
      <c r="P5" t="str">
        <f t="shared" si="1"/>
        <v>-</v>
      </c>
      <c r="Q5" t="str">
        <f t="shared" si="5"/>
        <v>Yes</v>
      </c>
      <c r="U5">
        <f t="shared" si="2"/>
        <v>22</v>
      </c>
      <c r="W5" s="1"/>
      <c r="X5">
        <f t="shared" si="3"/>
        <v>0</v>
      </c>
      <c r="Z5">
        <v>1933</v>
      </c>
      <c r="AA5" s="30">
        <v>4957</v>
      </c>
      <c r="AB5" s="29"/>
    </row>
    <row r="6" spans="1:28" x14ac:dyDescent="0.25">
      <c r="A6" t="s">
        <v>8</v>
      </c>
      <c r="C6" s="23" t="s">
        <v>1</v>
      </c>
      <c r="D6" s="23" t="s">
        <v>1</v>
      </c>
      <c r="E6">
        <f t="shared" si="4"/>
        <v>3</v>
      </c>
      <c r="F6">
        <v>42</v>
      </c>
      <c r="G6">
        <v>15</v>
      </c>
      <c r="H6">
        <v>8</v>
      </c>
      <c r="I6">
        <v>19</v>
      </c>
      <c r="J6">
        <v>71</v>
      </c>
      <c r="K6">
        <v>74</v>
      </c>
      <c r="L6">
        <f t="shared" ref="L6:L46" si="6">(G6*2)+H6</f>
        <v>38</v>
      </c>
      <c r="M6" s="6">
        <v>12</v>
      </c>
      <c r="N6">
        <f t="shared" si="0"/>
        <v>67.5</v>
      </c>
      <c r="O6" s="1">
        <f>SUM(N$2:N6)/ROWS($2:6)</f>
        <v>67.099999999999994</v>
      </c>
      <c r="P6" t="str">
        <f t="shared" si="1"/>
        <v>-</v>
      </c>
      <c r="Q6" t="str">
        <f t="shared" si="5"/>
        <v>No</v>
      </c>
      <c r="U6">
        <f t="shared" si="2"/>
        <v>22</v>
      </c>
      <c r="W6" s="1"/>
      <c r="X6">
        <f t="shared" si="3"/>
        <v>0</v>
      </c>
      <c r="Z6">
        <v>1934</v>
      </c>
      <c r="AA6" s="30">
        <v>5326</v>
      </c>
      <c r="AB6" s="29"/>
    </row>
    <row r="7" spans="1:28" x14ac:dyDescent="0.25">
      <c r="A7" t="s">
        <v>9</v>
      </c>
      <c r="C7" s="23" t="s">
        <v>1</v>
      </c>
      <c r="D7" s="23" t="s">
        <v>1</v>
      </c>
      <c r="E7">
        <f t="shared" si="4"/>
        <v>3</v>
      </c>
      <c r="F7">
        <v>42</v>
      </c>
      <c r="G7">
        <v>15</v>
      </c>
      <c r="H7">
        <v>6</v>
      </c>
      <c r="I7">
        <v>21</v>
      </c>
      <c r="J7">
        <v>76</v>
      </c>
      <c r="K7">
        <v>82</v>
      </c>
      <c r="L7">
        <f t="shared" si="6"/>
        <v>36</v>
      </c>
      <c r="M7" s="6">
        <v>15</v>
      </c>
      <c r="N7">
        <f t="shared" si="0"/>
        <v>73.5</v>
      </c>
      <c r="O7" s="1">
        <f>SUM(N$2:N7)/ROWS($2:7)</f>
        <v>68.166666666666671</v>
      </c>
      <c r="P7" t="str">
        <f t="shared" si="1"/>
        <v>-</v>
      </c>
      <c r="Q7" t="str">
        <f t="shared" si="5"/>
        <v>No</v>
      </c>
      <c r="U7">
        <f t="shared" si="2"/>
        <v>22</v>
      </c>
      <c r="W7" s="1"/>
      <c r="X7">
        <f t="shared" si="3"/>
        <v>0</v>
      </c>
      <c r="Z7">
        <v>1935</v>
      </c>
      <c r="AA7" s="30">
        <v>5229</v>
      </c>
      <c r="AB7" s="29"/>
    </row>
    <row r="8" spans="1:28" x14ac:dyDescent="0.25">
      <c r="A8" t="s">
        <v>10</v>
      </c>
      <c r="C8" s="23" t="s">
        <v>1</v>
      </c>
      <c r="D8" s="23" t="s">
        <v>1</v>
      </c>
      <c r="E8">
        <f t="shared" si="4"/>
        <v>3</v>
      </c>
      <c r="F8">
        <v>42</v>
      </c>
      <c r="G8">
        <v>13</v>
      </c>
      <c r="H8">
        <v>12</v>
      </c>
      <c r="I8">
        <v>17</v>
      </c>
      <c r="J8">
        <v>62</v>
      </c>
      <c r="K8">
        <v>95</v>
      </c>
      <c r="L8">
        <f t="shared" si="6"/>
        <v>38</v>
      </c>
      <c r="M8" s="6">
        <v>16</v>
      </c>
      <c r="N8">
        <f t="shared" si="0"/>
        <v>75.5</v>
      </c>
      <c r="O8" s="1">
        <f>SUM(N$2:N8)/ROWS($2:8)</f>
        <v>69.214285714285708</v>
      </c>
      <c r="P8" t="str">
        <f t="shared" si="1"/>
        <v>-</v>
      </c>
      <c r="Q8" t="str">
        <f t="shared" si="5"/>
        <v>No</v>
      </c>
      <c r="U8">
        <f t="shared" si="2"/>
        <v>22</v>
      </c>
      <c r="W8" s="1"/>
      <c r="X8">
        <f t="shared" si="3"/>
        <v>0</v>
      </c>
      <c r="Z8">
        <v>1936</v>
      </c>
      <c r="AA8" s="30">
        <v>5224</v>
      </c>
      <c r="AB8" s="29"/>
    </row>
    <row r="9" spans="1:28" x14ac:dyDescent="0.25">
      <c r="A9" t="s">
        <v>11</v>
      </c>
      <c r="C9" s="23" t="s">
        <v>1</v>
      </c>
      <c r="D9" s="23" t="s">
        <v>1</v>
      </c>
      <c r="E9">
        <f t="shared" si="4"/>
        <v>3</v>
      </c>
      <c r="F9">
        <v>42</v>
      </c>
      <c r="G9">
        <v>16</v>
      </c>
      <c r="H9">
        <v>11</v>
      </c>
      <c r="I9">
        <v>15</v>
      </c>
      <c r="J9">
        <v>79</v>
      </c>
      <c r="K9">
        <v>70</v>
      </c>
      <c r="L9">
        <f t="shared" si="6"/>
        <v>43</v>
      </c>
      <c r="M9" s="6">
        <v>12</v>
      </c>
      <c r="N9">
        <f t="shared" si="0"/>
        <v>67.5</v>
      </c>
      <c r="O9" s="1">
        <f>SUM(N$2:N9)/ROWS($2:9)</f>
        <v>69</v>
      </c>
      <c r="P9" t="str">
        <f t="shared" si="1"/>
        <v>-</v>
      </c>
      <c r="Q9" t="str">
        <f t="shared" si="5"/>
        <v>No</v>
      </c>
      <c r="U9">
        <f t="shared" si="2"/>
        <v>22</v>
      </c>
      <c r="W9" s="1"/>
      <c r="X9">
        <f t="shared" si="3"/>
        <v>0</v>
      </c>
      <c r="Z9">
        <v>1937</v>
      </c>
      <c r="AA9" s="30">
        <v>5690</v>
      </c>
      <c r="AB9" s="29"/>
    </row>
    <row r="10" spans="1:28" x14ac:dyDescent="0.25">
      <c r="A10" t="s">
        <v>12</v>
      </c>
      <c r="C10" s="23" t="s">
        <v>1</v>
      </c>
      <c r="D10" s="23" t="s">
        <v>1</v>
      </c>
      <c r="E10">
        <f t="shared" si="4"/>
        <v>3</v>
      </c>
      <c r="F10">
        <v>42</v>
      </c>
      <c r="G10">
        <v>16</v>
      </c>
      <c r="H10">
        <v>10</v>
      </c>
      <c r="I10">
        <v>16</v>
      </c>
      <c r="J10">
        <v>70</v>
      </c>
      <c r="K10">
        <v>68</v>
      </c>
      <c r="L10">
        <f t="shared" si="6"/>
        <v>42</v>
      </c>
      <c r="M10" s="6">
        <v>11</v>
      </c>
      <c r="N10">
        <f t="shared" si="0"/>
        <v>65.5</v>
      </c>
      <c r="O10" s="1">
        <f>SUM(N$2:N10)/ROWS($2:10)</f>
        <v>68.611111111111114</v>
      </c>
      <c r="P10" t="str">
        <f t="shared" si="1"/>
        <v>-</v>
      </c>
      <c r="Q10" t="str">
        <f t="shared" si="5"/>
        <v>No</v>
      </c>
      <c r="U10">
        <f t="shared" si="2"/>
        <v>22</v>
      </c>
      <c r="W10" s="1"/>
      <c r="X10">
        <f t="shared" si="3"/>
        <v>0</v>
      </c>
      <c r="Z10">
        <v>1938</v>
      </c>
      <c r="AA10" s="30">
        <v>6661</v>
      </c>
      <c r="AB10" s="29"/>
    </row>
    <row r="11" spans="1:28" x14ac:dyDescent="0.25">
      <c r="A11" t="s">
        <v>13</v>
      </c>
      <c r="C11" s="23" t="s">
        <v>1</v>
      </c>
      <c r="D11" s="23" t="s">
        <v>1</v>
      </c>
      <c r="E11">
        <f t="shared" si="4"/>
        <v>3</v>
      </c>
      <c r="F11">
        <v>42</v>
      </c>
      <c r="G11">
        <v>12</v>
      </c>
      <c r="H11">
        <v>8</v>
      </c>
      <c r="I11">
        <v>22</v>
      </c>
      <c r="J11">
        <v>64</v>
      </c>
      <c r="K11">
        <v>92</v>
      </c>
      <c r="L11">
        <f t="shared" si="6"/>
        <v>32</v>
      </c>
      <c r="M11" s="6">
        <v>20</v>
      </c>
      <c r="N11">
        <f t="shared" si="0"/>
        <v>83.5</v>
      </c>
      <c r="O11" s="1">
        <f>SUM(N$2:N11)/ROWS($2:11)</f>
        <v>70.099999999999994</v>
      </c>
      <c r="P11" t="str">
        <f t="shared" si="1"/>
        <v>-</v>
      </c>
      <c r="Q11" t="str">
        <f t="shared" si="5"/>
        <v>Yes</v>
      </c>
      <c r="U11">
        <f t="shared" si="2"/>
        <v>22</v>
      </c>
      <c r="W11" s="1"/>
      <c r="X11">
        <f t="shared" si="3"/>
        <v>0</v>
      </c>
      <c r="Z11">
        <v>1939</v>
      </c>
      <c r="AA11" s="30">
        <v>6328</v>
      </c>
      <c r="AB11" s="29"/>
    </row>
    <row r="12" spans="1:28" x14ac:dyDescent="0.25">
      <c r="A12" t="s">
        <v>14</v>
      </c>
      <c r="C12" s="23" t="s">
        <v>1</v>
      </c>
      <c r="D12" s="23" t="s">
        <v>1</v>
      </c>
      <c r="E12">
        <f t="shared" si="4"/>
        <v>3</v>
      </c>
      <c r="F12">
        <v>42</v>
      </c>
      <c r="G12">
        <v>14</v>
      </c>
      <c r="H12">
        <v>9</v>
      </c>
      <c r="I12">
        <v>19</v>
      </c>
      <c r="J12">
        <v>67</v>
      </c>
      <c r="K12">
        <v>81</v>
      </c>
      <c r="L12">
        <f t="shared" si="6"/>
        <v>37</v>
      </c>
      <c r="M12" s="6">
        <v>15</v>
      </c>
      <c r="N12">
        <f t="shared" si="0"/>
        <v>73.5</v>
      </c>
      <c r="O12" s="1">
        <f>SUM(N$2:N12)/ROWS($2:12)</f>
        <v>70.409090909090907</v>
      </c>
      <c r="P12" t="str">
        <f t="shared" si="1"/>
        <v>-</v>
      </c>
      <c r="Q12" t="str">
        <f t="shared" si="5"/>
        <v>No</v>
      </c>
      <c r="U12">
        <f t="shared" si="2"/>
        <v>22</v>
      </c>
      <c r="W12" s="1"/>
      <c r="X12">
        <f t="shared" si="3"/>
        <v>0</v>
      </c>
      <c r="Z12">
        <v>1947</v>
      </c>
      <c r="AA12" s="30">
        <v>8336</v>
      </c>
      <c r="AB12" s="29"/>
    </row>
    <row r="13" spans="1:28" x14ac:dyDescent="0.25">
      <c r="A13" t="s">
        <v>15</v>
      </c>
      <c r="C13" s="23" t="s">
        <v>1</v>
      </c>
      <c r="D13" s="23" t="s">
        <v>1</v>
      </c>
      <c r="E13">
        <f t="shared" si="4"/>
        <v>3</v>
      </c>
      <c r="F13">
        <v>42</v>
      </c>
      <c r="G13">
        <v>13</v>
      </c>
      <c r="H13">
        <v>14</v>
      </c>
      <c r="I13">
        <v>15</v>
      </c>
      <c r="J13">
        <v>65</v>
      </c>
      <c r="K13">
        <v>60</v>
      </c>
      <c r="L13">
        <f t="shared" si="6"/>
        <v>40</v>
      </c>
      <c r="M13" s="6">
        <v>13</v>
      </c>
      <c r="N13">
        <f t="shared" si="0"/>
        <v>69.5</v>
      </c>
      <c r="O13" s="1">
        <f>SUM(N$2:N13)/ROWS($2:13)</f>
        <v>70.333333333333329</v>
      </c>
      <c r="P13" t="str">
        <f t="shared" si="1"/>
        <v>-</v>
      </c>
      <c r="Q13" t="str">
        <f t="shared" si="5"/>
        <v>No</v>
      </c>
      <c r="U13">
        <f t="shared" si="2"/>
        <v>22</v>
      </c>
      <c r="W13" s="1"/>
      <c r="X13">
        <f t="shared" si="3"/>
        <v>0</v>
      </c>
      <c r="Z13">
        <v>1948</v>
      </c>
      <c r="AA13" s="30">
        <v>9932</v>
      </c>
      <c r="AB13" s="29"/>
    </row>
    <row r="14" spans="1:28" x14ac:dyDescent="0.25">
      <c r="A14" t="s">
        <v>16</v>
      </c>
      <c r="C14" s="23" t="s">
        <v>1</v>
      </c>
      <c r="D14" s="23" t="s">
        <v>1</v>
      </c>
      <c r="E14">
        <f t="shared" si="4"/>
        <v>3</v>
      </c>
      <c r="F14">
        <v>42</v>
      </c>
      <c r="G14">
        <v>15</v>
      </c>
      <c r="H14">
        <v>9</v>
      </c>
      <c r="I14">
        <v>18</v>
      </c>
      <c r="J14">
        <v>74</v>
      </c>
      <c r="K14">
        <v>74</v>
      </c>
      <c r="L14">
        <f t="shared" si="6"/>
        <v>39</v>
      </c>
      <c r="M14" s="6">
        <v>14</v>
      </c>
      <c r="N14">
        <f t="shared" si="0"/>
        <v>71.5</v>
      </c>
      <c r="O14" s="1">
        <f>SUM(N$2:N14)/ROWS($2:14)</f>
        <v>70.42307692307692</v>
      </c>
      <c r="P14" t="str">
        <f t="shared" si="1"/>
        <v>-</v>
      </c>
      <c r="Q14" t="str">
        <f t="shared" si="5"/>
        <v>No</v>
      </c>
      <c r="U14">
        <f t="shared" si="2"/>
        <v>22</v>
      </c>
      <c r="W14" s="1"/>
      <c r="X14">
        <f t="shared" si="3"/>
        <v>0</v>
      </c>
      <c r="Z14">
        <v>1949</v>
      </c>
      <c r="AA14" s="30">
        <v>10807</v>
      </c>
      <c r="AB14" s="29"/>
    </row>
    <row r="15" spans="1:28" x14ac:dyDescent="0.25">
      <c r="A15" t="s">
        <v>17</v>
      </c>
      <c r="C15" s="23" t="s">
        <v>1</v>
      </c>
      <c r="D15" s="23" t="s">
        <v>1</v>
      </c>
      <c r="E15">
        <f t="shared" si="4"/>
        <v>3</v>
      </c>
      <c r="F15">
        <v>42</v>
      </c>
      <c r="G15">
        <v>9</v>
      </c>
      <c r="H15">
        <v>13</v>
      </c>
      <c r="I15">
        <v>20</v>
      </c>
      <c r="J15">
        <v>52</v>
      </c>
      <c r="K15">
        <v>70</v>
      </c>
      <c r="L15">
        <f t="shared" si="6"/>
        <v>31</v>
      </c>
      <c r="M15" s="6">
        <v>22</v>
      </c>
      <c r="N15">
        <f t="shared" si="0"/>
        <v>87.5</v>
      </c>
      <c r="O15" s="1">
        <f>SUM(N$2:N15)/ROWS($2:15)</f>
        <v>71.642857142857139</v>
      </c>
      <c r="P15" t="str">
        <f t="shared" si="1"/>
        <v>Yes</v>
      </c>
      <c r="Q15" t="str">
        <f t="shared" si="5"/>
        <v>Yes</v>
      </c>
      <c r="U15">
        <f t="shared" si="2"/>
        <v>22</v>
      </c>
      <c r="V15" t="s">
        <v>112</v>
      </c>
      <c r="W15" s="1"/>
      <c r="X15">
        <f t="shared" si="3"/>
        <v>0</v>
      </c>
      <c r="Z15">
        <v>1950</v>
      </c>
      <c r="AA15" s="30">
        <v>9576</v>
      </c>
      <c r="AB15" s="29"/>
    </row>
    <row r="16" spans="1:28" x14ac:dyDescent="0.25">
      <c r="A16" t="s">
        <v>18</v>
      </c>
      <c r="C16" s="23" t="s">
        <v>1</v>
      </c>
      <c r="D16" s="23" t="s">
        <v>1</v>
      </c>
      <c r="E16">
        <f t="shared" si="4"/>
        <v>3</v>
      </c>
      <c r="F16">
        <v>46</v>
      </c>
      <c r="G16">
        <v>12</v>
      </c>
      <c r="H16">
        <v>15</v>
      </c>
      <c r="I16">
        <v>19</v>
      </c>
      <c r="J16">
        <v>66</v>
      </c>
      <c r="K16">
        <v>77</v>
      </c>
      <c r="L16">
        <f t="shared" si="6"/>
        <v>39</v>
      </c>
      <c r="M16" s="6">
        <v>17</v>
      </c>
      <c r="N16">
        <f t="shared" si="0"/>
        <v>77.5</v>
      </c>
      <c r="O16" s="1">
        <f>SUM(N$2:N16)/ROWS($2:16)</f>
        <v>72.033333333333331</v>
      </c>
      <c r="P16" t="str">
        <f t="shared" si="1"/>
        <v>-</v>
      </c>
      <c r="Q16" t="str">
        <f t="shared" si="5"/>
        <v>No</v>
      </c>
      <c r="U16">
        <f t="shared" si="2"/>
        <v>24</v>
      </c>
      <c r="W16" s="1"/>
      <c r="X16">
        <f t="shared" si="3"/>
        <v>0</v>
      </c>
      <c r="Z16">
        <v>1951</v>
      </c>
      <c r="AA16" s="30">
        <v>8610</v>
      </c>
      <c r="AB16" s="29"/>
    </row>
    <row r="17" spans="1:28" x14ac:dyDescent="0.25">
      <c r="A17" t="s">
        <v>19</v>
      </c>
      <c r="C17" s="23" t="s">
        <v>1</v>
      </c>
      <c r="D17" s="23" t="s">
        <v>1</v>
      </c>
      <c r="E17">
        <f t="shared" si="4"/>
        <v>3</v>
      </c>
      <c r="F17">
        <v>46</v>
      </c>
      <c r="G17">
        <v>18</v>
      </c>
      <c r="H17">
        <v>13</v>
      </c>
      <c r="I17">
        <v>15</v>
      </c>
      <c r="J17">
        <v>73</v>
      </c>
      <c r="K17">
        <v>52</v>
      </c>
      <c r="L17">
        <f t="shared" si="6"/>
        <v>49</v>
      </c>
      <c r="M17" s="6">
        <v>10</v>
      </c>
      <c r="N17">
        <f t="shared" si="0"/>
        <v>63.5</v>
      </c>
      <c r="O17" s="1">
        <f>SUM(N$2:N17)/ROWS($2:17)</f>
        <v>71.5</v>
      </c>
      <c r="P17" t="str">
        <f t="shared" si="1"/>
        <v>-</v>
      </c>
      <c r="Q17" t="str">
        <f t="shared" si="5"/>
        <v>No</v>
      </c>
      <c r="U17">
        <f t="shared" si="2"/>
        <v>24</v>
      </c>
      <c r="W17" s="1"/>
      <c r="X17">
        <f t="shared" si="3"/>
        <v>0</v>
      </c>
      <c r="Z17">
        <v>1952</v>
      </c>
      <c r="AA17" s="30">
        <v>8823</v>
      </c>
      <c r="AB17" s="29"/>
    </row>
    <row r="18" spans="1:28" x14ac:dyDescent="0.25">
      <c r="A18" t="s">
        <v>20</v>
      </c>
      <c r="C18" s="23" t="s">
        <v>1</v>
      </c>
      <c r="D18" s="23" t="s">
        <v>1</v>
      </c>
      <c r="E18">
        <f t="shared" si="4"/>
        <v>3</v>
      </c>
      <c r="F18">
        <v>46</v>
      </c>
      <c r="G18">
        <v>20</v>
      </c>
      <c r="H18">
        <v>13</v>
      </c>
      <c r="I18">
        <v>13</v>
      </c>
      <c r="J18">
        <v>60</v>
      </c>
      <c r="K18">
        <v>45</v>
      </c>
      <c r="L18">
        <f t="shared" si="6"/>
        <v>53</v>
      </c>
      <c r="M18" s="6">
        <v>4</v>
      </c>
      <c r="N18">
        <f t="shared" si="0"/>
        <v>51.5</v>
      </c>
      <c r="O18" s="1">
        <f>SUM(N$2:N18)/ROWS($2:18)</f>
        <v>70.32352941176471</v>
      </c>
      <c r="P18" t="str">
        <f t="shared" si="1"/>
        <v>-</v>
      </c>
      <c r="Q18" t="str">
        <f t="shared" si="5"/>
        <v>No</v>
      </c>
      <c r="U18">
        <f t="shared" si="2"/>
        <v>24</v>
      </c>
      <c r="W18" s="1"/>
      <c r="X18">
        <f t="shared" si="3"/>
        <v>0</v>
      </c>
      <c r="Z18">
        <v>1953</v>
      </c>
      <c r="AA18" s="30">
        <v>8524</v>
      </c>
      <c r="AB18" s="29"/>
    </row>
    <row r="19" spans="1:28" x14ac:dyDescent="0.25">
      <c r="A19" t="s">
        <v>21</v>
      </c>
      <c r="C19" s="23" t="s">
        <v>1</v>
      </c>
      <c r="D19" s="23" t="s">
        <v>1</v>
      </c>
      <c r="E19">
        <f t="shared" si="4"/>
        <v>3</v>
      </c>
      <c r="F19">
        <v>46</v>
      </c>
      <c r="G19">
        <v>12</v>
      </c>
      <c r="H19">
        <v>13</v>
      </c>
      <c r="I19">
        <v>21</v>
      </c>
      <c r="J19">
        <v>64</v>
      </c>
      <c r="K19">
        <v>86</v>
      </c>
      <c r="L19">
        <f t="shared" si="6"/>
        <v>37</v>
      </c>
      <c r="M19" s="6">
        <v>22</v>
      </c>
      <c r="N19">
        <f t="shared" si="0"/>
        <v>87.5</v>
      </c>
      <c r="O19" s="1">
        <f>SUM(N$2:N19)/ROWS($2:19)</f>
        <v>71.277777777777771</v>
      </c>
      <c r="P19" t="str">
        <f t="shared" si="1"/>
        <v>-</v>
      </c>
      <c r="Q19" t="str">
        <f t="shared" si="5"/>
        <v>Yes</v>
      </c>
      <c r="U19">
        <f t="shared" si="2"/>
        <v>24</v>
      </c>
      <c r="W19" s="1"/>
      <c r="X19">
        <f t="shared" si="3"/>
        <v>0</v>
      </c>
      <c r="Z19">
        <v>1954</v>
      </c>
      <c r="AA19" s="30">
        <v>7605</v>
      </c>
      <c r="AB19" s="29"/>
    </row>
    <row r="20" spans="1:28" x14ac:dyDescent="0.25">
      <c r="A20" t="s">
        <v>22</v>
      </c>
      <c r="C20" s="23" t="s">
        <v>1</v>
      </c>
      <c r="D20" s="23" t="s">
        <v>1</v>
      </c>
      <c r="E20">
        <f t="shared" si="4"/>
        <v>3</v>
      </c>
      <c r="F20">
        <v>46</v>
      </c>
      <c r="G20">
        <v>24</v>
      </c>
      <c r="H20">
        <v>10</v>
      </c>
      <c r="I20">
        <v>12</v>
      </c>
      <c r="J20">
        <v>92</v>
      </c>
      <c r="K20">
        <v>63</v>
      </c>
      <c r="L20">
        <f t="shared" si="6"/>
        <v>58</v>
      </c>
      <c r="M20" s="6">
        <v>4</v>
      </c>
      <c r="N20">
        <f t="shared" si="0"/>
        <v>51.5</v>
      </c>
      <c r="O20" s="1">
        <f>SUM(N$2:N20)/ROWS($2:20)</f>
        <v>70.236842105263165</v>
      </c>
      <c r="P20" t="str">
        <f t="shared" si="1"/>
        <v>-</v>
      </c>
      <c r="Q20" t="str">
        <f t="shared" si="5"/>
        <v>No</v>
      </c>
      <c r="U20">
        <f t="shared" si="2"/>
        <v>24</v>
      </c>
      <c r="W20" s="1"/>
      <c r="X20">
        <f t="shared" si="3"/>
        <v>0</v>
      </c>
      <c r="Z20">
        <v>1955</v>
      </c>
      <c r="AA20" s="30">
        <v>7331</v>
      </c>
      <c r="AB20" s="29"/>
    </row>
    <row r="21" spans="1:28" x14ac:dyDescent="0.25">
      <c r="A21" t="s">
        <v>23</v>
      </c>
      <c r="C21" s="23" t="s">
        <v>1</v>
      </c>
      <c r="D21" s="23" t="s">
        <v>1</v>
      </c>
      <c r="E21">
        <f t="shared" si="4"/>
        <v>3</v>
      </c>
      <c r="F21">
        <v>46</v>
      </c>
      <c r="G21">
        <v>19</v>
      </c>
      <c r="H21">
        <v>9</v>
      </c>
      <c r="I21">
        <v>18</v>
      </c>
      <c r="J21">
        <v>85</v>
      </c>
      <c r="K21">
        <v>72</v>
      </c>
      <c r="L21">
        <f t="shared" si="6"/>
        <v>47</v>
      </c>
      <c r="M21" s="6">
        <v>11</v>
      </c>
      <c r="N21">
        <f t="shared" si="0"/>
        <v>65.5</v>
      </c>
      <c r="O21" s="1">
        <f>SUM(N$2:N21)/ROWS($2:21)</f>
        <v>70</v>
      </c>
      <c r="P21" t="str">
        <f t="shared" si="1"/>
        <v>-</v>
      </c>
      <c r="Q21" t="str">
        <f t="shared" si="5"/>
        <v>No</v>
      </c>
      <c r="U21">
        <f t="shared" si="2"/>
        <v>24</v>
      </c>
      <c r="W21" s="1"/>
      <c r="X21">
        <f t="shared" si="3"/>
        <v>0</v>
      </c>
      <c r="Z21">
        <v>1956</v>
      </c>
      <c r="AA21" s="30">
        <v>7729</v>
      </c>
      <c r="AB21" s="29"/>
    </row>
    <row r="22" spans="1:28" x14ac:dyDescent="0.25">
      <c r="A22" t="s">
        <v>24</v>
      </c>
      <c r="C22" s="23" t="s">
        <v>1</v>
      </c>
      <c r="D22" s="23" t="s">
        <v>1</v>
      </c>
      <c r="E22">
        <f t="shared" si="4"/>
        <v>3</v>
      </c>
      <c r="F22">
        <v>46</v>
      </c>
      <c r="G22">
        <v>21</v>
      </c>
      <c r="H22">
        <v>10</v>
      </c>
      <c r="I22">
        <v>15</v>
      </c>
      <c r="J22">
        <v>75</v>
      </c>
      <c r="K22">
        <v>61</v>
      </c>
      <c r="L22">
        <f t="shared" si="6"/>
        <v>52</v>
      </c>
      <c r="M22" s="6">
        <v>7</v>
      </c>
      <c r="N22">
        <f t="shared" si="0"/>
        <v>57.5</v>
      </c>
      <c r="O22" s="1">
        <f>SUM(N$2:N22)/ROWS($2:22)</f>
        <v>69.404761904761898</v>
      </c>
      <c r="P22" t="str">
        <f t="shared" si="1"/>
        <v>-</v>
      </c>
      <c r="Q22" t="str">
        <f t="shared" si="5"/>
        <v>No</v>
      </c>
      <c r="U22">
        <f t="shared" si="2"/>
        <v>24</v>
      </c>
      <c r="W22" s="1"/>
      <c r="X22">
        <f t="shared" si="3"/>
        <v>0</v>
      </c>
      <c r="Z22">
        <v>1957</v>
      </c>
      <c r="AA22" s="30">
        <v>8301</v>
      </c>
      <c r="AB22" s="29"/>
    </row>
    <row r="23" spans="1:28" x14ac:dyDescent="0.25">
      <c r="A23" t="s">
        <v>25</v>
      </c>
      <c r="C23" s="23" t="s">
        <v>1</v>
      </c>
      <c r="D23" s="23" t="s">
        <v>1</v>
      </c>
      <c r="E23">
        <f t="shared" si="4"/>
        <v>3</v>
      </c>
      <c r="F23">
        <v>46</v>
      </c>
      <c r="G23">
        <v>17</v>
      </c>
      <c r="H23">
        <v>12</v>
      </c>
      <c r="I23">
        <v>17</v>
      </c>
      <c r="J23">
        <v>68</v>
      </c>
      <c r="K23">
        <v>76</v>
      </c>
      <c r="L23">
        <f t="shared" si="6"/>
        <v>46</v>
      </c>
      <c r="M23" s="6">
        <v>13</v>
      </c>
      <c r="N23">
        <f t="shared" si="0"/>
        <v>69.5</v>
      </c>
      <c r="O23" s="1">
        <f>SUM(N$2:N23)/ROWS($2:23)</f>
        <v>69.409090909090907</v>
      </c>
      <c r="P23" t="str">
        <f t="shared" si="1"/>
        <v>-</v>
      </c>
      <c r="Q23" t="str">
        <f t="shared" si="5"/>
        <v>No</v>
      </c>
      <c r="U23">
        <f t="shared" si="2"/>
        <v>24</v>
      </c>
      <c r="W23" s="1"/>
      <c r="X23">
        <f t="shared" si="3"/>
        <v>0</v>
      </c>
      <c r="Z23">
        <v>1958</v>
      </c>
      <c r="AA23" s="30">
        <v>7848</v>
      </c>
      <c r="AB23" s="29"/>
    </row>
    <row r="24" spans="1:28" x14ac:dyDescent="0.25">
      <c r="A24" t="s">
        <v>26</v>
      </c>
      <c r="C24">
        <v>4</v>
      </c>
      <c r="D24" s="2">
        <v>4</v>
      </c>
      <c r="E24">
        <v>4</v>
      </c>
      <c r="F24">
        <v>46</v>
      </c>
      <c r="G24">
        <v>21</v>
      </c>
      <c r="H24">
        <v>18</v>
      </c>
      <c r="I24">
        <v>7</v>
      </c>
      <c r="J24">
        <v>73</v>
      </c>
      <c r="K24">
        <v>52</v>
      </c>
      <c r="L24">
        <f t="shared" si="6"/>
        <v>60</v>
      </c>
      <c r="M24" s="6">
        <v>3</v>
      </c>
      <c r="N24">
        <f t="shared" ref="N24:N39" si="7">IF(E24=4,68+M24,IF(E24=3,44+M24,0))</f>
        <v>71</v>
      </c>
      <c r="O24" s="1">
        <f>SUM(N$2:N24)/ROWS($2:24)</f>
        <v>69.478260869565219</v>
      </c>
      <c r="P24" t="str">
        <f t="shared" si="1"/>
        <v>-</v>
      </c>
      <c r="Q24" t="str">
        <f t="shared" si="5"/>
        <v>No</v>
      </c>
      <c r="R24" t="s">
        <v>112</v>
      </c>
      <c r="U24">
        <f t="shared" si="2"/>
        <v>24</v>
      </c>
      <c r="W24" s="1"/>
      <c r="X24">
        <f t="shared" si="3"/>
        <v>0</v>
      </c>
      <c r="Z24">
        <v>1959</v>
      </c>
      <c r="AA24" s="30">
        <v>7720</v>
      </c>
      <c r="AB24" s="29"/>
    </row>
    <row r="25" spans="1:28" x14ac:dyDescent="0.25">
      <c r="A25" t="s">
        <v>27</v>
      </c>
      <c r="C25">
        <v>3</v>
      </c>
      <c r="D25" s="2">
        <v>3</v>
      </c>
      <c r="E25">
        <v>3</v>
      </c>
      <c r="F25">
        <v>46</v>
      </c>
      <c r="G25">
        <v>13</v>
      </c>
      <c r="H25">
        <v>12</v>
      </c>
      <c r="I25">
        <v>21</v>
      </c>
      <c r="J25">
        <v>57</v>
      </c>
      <c r="K25">
        <v>73</v>
      </c>
      <c r="L25">
        <f t="shared" si="6"/>
        <v>38</v>
      </c>
      <c r="M25" s="6">
        <v>21</v>
      </c>
      <c r="N25">
        <f t="shared" si="7"/>
        <v>65</v>
      </c>
      <c r="O25" s="1">
        <f>SUM(N$2:N25)/ROWS($2:25)</f>
        <v>69.291666666666671</v>
      </c>
      <c r="P25" t="str">
        <f t="shared" si="1"/>
        <v>-</v>
      </c>
      <c r="Q25" t="str">
        <f t="shared" si="5"/>
        <v>Yes</v>
      </c>
      <c r="T25" t="s">
        <v>112</v>
      </c>
      <c r="U25">
        <f t="shared" si="2"/>
        <v>24</v>
      </c>
      <c r="W25" s="1"/>
      <c r="X25">
        <f t="shared" si="3"/>
        <v>0</v>
      </c>
      <c r="Z25">
        <v>1960</v>
      </c>
      <c r="AA25" s="30">
        <v>10353</v>
      </c>
      <c r="AB25" s="29"/>
    </row>
    <row r="26" spans="1:28" x14ac:dyDescent="0.25">
      <c r="A26" t="s">
        <v>28</v>
      </c>
      <c r="C26">
        <v>4</v>
      </c>
      <c r="D26" s="2">
        <v>4</v>
      </c>
      <c r="E26">
        <v>4</v>
      </c>
      <c r="F26">
        <v>46</v>
      </c>
      <c r="G26">
        <v>21</v>
      </c>
      <c r="H26">
        <v>9</v>
      </c>
      <c r="I26">
        <v>16</v>
      </c>
      <c r="J26">
        <v>80</v>
      </c>
      <c r="K26">
        <v>60</v>
      </c>
      <c r="L26">
        <f t="shared" si="6"/>
        <v>51</v>
      </c>
      <c r="M26" s="6">
        <v>5</v>
      </c>
      <c r="N26">
        <f t="shared" si="7"/>
        <v>73</v>
      </c>
      <c r="O26" s="1">
        <f>SUM(N$2:N26)/ROWS($2:26)</f>
        <v>69.44</v>
      </c>
      <c r="P26" t="str">
        <f t="shared" si="1"/>
        <v>-</v>
      </c>
      <c r="Q26" t="str">
        <f t="shared" si="5"/>
        <v>No</v>
      </c>
      <c r="U26">
        <f t="shared" si="2"/>
        <v>24</v>
      </c>
      <c r="W26" s="1"/>
      <c r="X26">
        <f t="shared" si="3"/>
        <v>0</v>
      </c>
      <c r="Z26">
        <v>1961</v>
      </c>
      <c r="AA26" s="30">
        <v>7033</v>
      </c>
      <c r="AB26" s="29"/>
    </row>
    <row r="27" spans="1:28" x14ac:dyDescent="0.25">
      <c r="A27" t="s">
        <v>29</v>
      </c>
      <c r="C27">
        <v>4</v>
      </c>
      <c r="D27" s="2">
        <v>4</v>
      </c>
      <c r="E27">
        <v>4</v>
      </c>
      <c r="F27">
        <v>44</v>
      </c>
      <c r="G27">
        <v>20</v>
      </c>
      <c r="H27">
        <v>10</v>
      </c>
      <c r="I27">
        <v>14</v>
      </c>
      <c r="J27">
        <v>84</v>
      </c>
      <c r="K27">
        <v>53</v>
      </c>
      <c r="L27">
        <f t="shared" si="6"/>
        <v>50</v>
      </c>
      <c r="M27" s="6">
        <v>6</v>
      </c>
      <c r="N27">
        <f t="shared" si="7"/>
        <v>74</v>
      </c>
      <c r="O27" s="1">
        <f>SUM(N$2:N27)/ROWS($2:27)</f>
        <v>69.615384615384613</v>
      </c>
      <c r="P27" t="str">
        <f t="shared" si="1"/>
        <v>-</v>
      </c>
      <c r="Q27" t="str">
        <f t="shared" si="5"/>
        <v>No</v>
      </c>
      <c r="U27">
        <f t="shared" si="2"/>
        <v>23</v>
      </c>
      <c r="W27" s="1"/>
      <c r="X27">
        <f t="shared" si="3"/>
        <v>0</v>
      </c>
      <c r="Z27">
        <v>1962</v>
      </c>
      <c r="AA27" s="30">
        <v>6034</v>
      </c>
      <c r="AB27" s="29"/>
    </row>
    <row r="28" spans="1:28" x14ac:dyDescent="0.25">
      <c r="A28" t="s">
        <v>30</v>
      </c>
      <c r="C28">
        <v>4</v>
      </c>
      <c r="D28" s="2">
        <v>4</v>
      </c>
      <c r="E28">
        <v>4</v>
      </c>
      <c r="F28">
        <v>46</v>
      </c>
      <c r="G28">
        <v>16</v>
      </c>
      <c r="H28">
        <v>11</v>
      </c>
      <c r="I28">
        <v>19</v>
      </c>
      <c r="J28">
        <v>67</v>
      </c>
      <c r="K28">
        <v>62</v>
      </c>
      <c r="L28">
        <f t="shared" si="6"/>
        <v>43</v>
      </c>
      <c r="M28" s="6">
        <v>14</v>
      </c>
      <c r="N28">
        <f t="shared" si="7"/>
        <v>82</v>
      </c>
      <c r="O28" s="1">
        <f>SUM(N$2:N28)/ROWS($2:28)</f>
        <v>70.074074074074076</v>
      </c>
      <c r="P28" t="str">
        <f t="shared" si="1"/>
        <v>-</v>
      </c>
      <c r="Q28" t="str">
        <f t="shared" si="5"/>
        <v>No</v>
      </c>
      <c r="U28">
        <f t="shared" si="2"/>
        <v>24</v>
      </c>
      <c r="W28" s="1"/>
      <c r="X28">
        <f t="shared" si="3"/>
        <v>0</v>
      </c>
      <c r="Z28">
        <v>1963</v>
      </c>
      <c r="AA28" s="30">
        <v>5873</v>
      </c>
      <c r="AB28" s="29"/>
    </row>
    <row r="29" spans="1:28" x14ac:dyDescent="0.25">
      <c r="A29" t="s">
        <v>31</v>
      </c>
      <c r="C29">
        <v>4</v>
      </c>
      <c r="D29" s="2">
        <v>4</v>
      </c>
      <c r="E29">
        <v>4</v>
      </c>
      <c r="F29">
        <v>46</v>
      </c>
      <c r="G29">
        <v>14</v>
      </c>
      <c r="H29">
        <v>7</v>
      </c>
      <c r="I29">
        <v>25</v>
      </c>
      <c r="J29">
        <v>52</v>
      </c>
      <c r="K29">
        <v>66</v>
      </c>
      <c r="L29">
        <f t="shared" si="6"/>
        <v>35</v>
      </c>
      <c r="M29" s="6">
        <v>22</v>
      </c>
      <c r="N29">
        <f t="shared" si="7"/>
        <v>90</v>
      </c>
      <c r="O29" s="1">
        <f>SUM(N$2:N29)/ROWS($2:29)</f>
        <v>70.785714285714292</v>
      </c>
      <c r="P29" t="str">
        <f t="shared" si="1"/>
        <v>-</v>
      </c>
      <c r="Q29" t="str">
        <f t="shared" si="5"/>
        <v>Yes</v>
      </c>
      <c r="U29">
        <f t="shared" si="2"/>
        <v>24</v>
      </c>
      <c r="V29" t="s">
        <v>112</v>
      </c>
      <c r="W29" s="1"/>
      <c r="X29">
        <f t="shared" si="3"/>
        <v>0</v>
      </c>
      <c r="Z29">
        <v>1964</v>
      </c>
      <c r="AA29" s="30">
        <v>5488</v>
      </c>
      <c r="AB29" s="29"/>
    </row>
    <row r="30" spans="1:28" x14ac:dyDescent="0.25">
      <c r="A30" t="s">
        <v>32</v>
      </c>
      <c r="C30">
        <v>4</v>
      </c>
      <c r="D30" s="2">
        <v>4</v>
      </c>
      <c r="E30">
        <f>E29</f>
        <v>4</v>
      </c>
      <c r="F30">
        <v>46</v>
      </c>
      <c r="G30">
        <v>28</v>
      </c>
      <c r="H30">
        <v>6</v>
      </c>
      <c r="I30">
        <v>12</v>
      </c>
      <c r="J30">
        <v>91</v>
      </c>
      <c r="K30">
        <v>56</v>
      </c>
      <c r="L30">
        <f t="shared" si="6"/>
        <v>62</v>
      </c>
      <c r="M30" s="6">
        <v>3</v>
      </c>
      <c r="N30">
        <f t="shared" si="7"/>
        <v>71</v>
      </c>
      <c r="O30" s="1">
        <f>SUM(N$2:N30)/ROWS($2:30)</f>
        <v>70.793103448275858</v>
      </c>
      <c r="P30" t="str">
        <f t="shared" si="1"/>
        <v>-</v>
      </c>
      <c r="Q30" t="str">
        <f t="shared" si="5"/>
        <v>No</v>
      </c>
      <c r="R30" t="s">
        <v>112</v>
      </c>
      <c r="U30">
        <f t="shared" si="2"/>
        <v>24</v>
      </c>
      <c r="W30" s="1"/>
      <c r="X30">
        <f t="shared" si="3"/>
        <v>0</v>
      </c>
      <c r="Z30">
        <v>1965</v>
      </c>
      <c r="AA30" s="30">
        <v>6347</v>
      </c>
      <c r="AB30" s="29"/>
    </row>
    <row r="31" spans="1:28" x14ac:dyDescent="0.25">
      <c r="A31" t="s">
        <v>33</v>
      </c>
      <c r="C31">
        <v>3</v>
      </c>
      <c r="D31" s="2">
        <v>3</v>
      </c>
      <c r="E31">
        <v>3</v>
      </c>
      <c r="F31">
        <v>46</v>
      </c>
      <c r="G31">
        <v>9</v>
      </c>
      <c r="H31">
        <v>9</v>
      </c>
      <c r="I31">
        <v>28</v>
      </c>
      <c r="J31">
        <v>53</v>
      </c>
      <c r="K31">
        <v>106</v>
      </c>
      <c r="L31">
        <f t="shared" si="6"/>
        <v>27</v>
      </c>
      <c r="M31" s="6">
        <v>24</v>
      </c>
      <c r="N31">
        <f t="shared" si="7"/>
        <v>68</v>
      </c>
      <c r="O31" s="1">
        <f>SUM(N$2:N31)/ROWS($2:31)</f>
        <v>70.7</v>
      </c>
      <c r="P31" t="str">
        <f t="shared" si="1"/>
        <v>Yes</v>
      </c>
      <c r="Q31" t="str">
        <f t="shared" si="5"/>
        <v>Yes</v>
      </c>
      <c r="T31" t="s">
        <v>112</v>
      </c>
      <c r="U31">
        <f t="shared" si="2"/>
        <v>24</v>
      </c>
      <c r="W31" s="1"/>
      <c r="X31">
        <f t="shared" si="3"/>
        <v>0</v>
      </c>
      <c r="Z31">
        <v>1966</v>
      </c>
      <c r="AA31" s="30">
        <v>8633</v>
      </c>
      <c r="AB31" s="29"/>
    </row>
    <row r="32" spans="1:28" x14ac:dyDescent="0.25">
      <c r="A32" t="s">
        <v>34</v>
      </c>
      <c r="C32">
        <v>4</v>
      </c>
      <c r="D32" s="2">
        <v>4</v>
      </c>
      <c r="E32">
        <v>4</v>
      </c>
      <c r="F32">
        <v>46</v>
      </c>
      <c r="G32">
        <v>12</v>
      </c>
      <c r="H32">
        <v>11</v>
      </c>
      <c r="I32">
        <v>23</v>
      </c>
      <c r="J32">
        <v>65</v>
      </c>
      <c r="K32">
        <v>79</v>
      </c>
      <c r="L32">
        <f t="shared" si="6"/>
        <v>35</v>
      </c>
      <c r="M32" s="6">
        <v>22</v>
      </c>
      <c r="N32">
        <f t="shared" si="7"/>
        <v>90</v>
      </c>
      <c r="O32" s="1">
        <f>SUM(N$2:N32)/ROWS($2:32)</f>
        <v>71.322580645161295</v>
      </c>
      <c r="P32" t="str">
        <f t="shared" si="1"/>
        <v>-</v>
      </c>
      <c r="Q32" t="str">
        <f t="shared" si="5"/>
        <v>Yes</v>
      </c>
      <c r="U32">
        <f t="shared" si="2"/>
        <v>24</v>
      </c>
      <c r="V32" t="s">
        <v>112</v>
      </c>
      <c r="W32" s="1"/>
      <c r="X32">
        <f t="shared" si="3"/>
        <v>0</v>
      </c>
      <c r="Z32">
        <v>1967</v>
      </c>
      <c r="AA32" s="30">
        <v>5399</v>
      </c>
      <c r="AB32" s="29"/>
    </row>
    <row r="33" spans="1:28" x14ac:dyDescent="0.25">
      <c r="A33" t="s">
        <v>35</v>
      </c>
      <c r="C33">
        <v>4</v>
      </c>
      <c r="D33" s="2">
        <v>4</v>
      </c>
      <c r="E33">
        <f>E32</f>
        <v>4</v>
      </c>
      <c r="F33">
        <v>46</v>
      </c>
      <c r="G33">
        <v>11</v>
      </c>
      <c r="H33">
        <v>14</v>
      </c>
      <c r="I33">
        <v>21</v>
      </c>
      <c r="J33">
        <v>65</v>
      </c>
      <c r="K33">
        <v>68</v>
      </c>
      <c r="L33">
        <f t="shared" si="6"/>
        <v>36</v>
      </c>
      <c r="M33" s="6">
        <v>21</v>
      </c>
      <c r="N33">
        <f t="shared" si="7"/>
        <v>89</v>
      </c>
      <c r="O33" s="1">
        <f>SUM(N$2:N33)/ROWS($2:33)</f>
        <v>71.875</v>
      </c>
      <c r="P33" t="str">
        <f t="shared" si="1"/>
        <v>-</v>
      </c>
      <c r="Q33" t="str">
        <f t="shared" si="5"/>
        <v>Yes</v>
      </c>
      <c r="U33">
        <f t="shared" si="2"/>
        <v>24</v>
      </c>
      <c r="V33" t="s">
        <v>112</v>
      </c>
      <c r="W33" s="1"/>
      <c r="X33">
        <f t="shared" si="3"/>
        <v>0</v>
      </c>
      <c r="Z33">
        <v>1968</v>
      </c>
      <c r="AA33" s="30">
        <v>6070</v>
      </c>
      <c r="AB33" s="29"/>
    </row>
    <row r="34" spans="1:28" x14ac:dyDescent="0.25">
      <c r="A34" t="s">
        <v>36</v>
      </c>
      <c r="C34">
        <v>4</v>
      </c>
      <c r="D34" s="2">
        <v>4</v>
      </c>
      <c r="E34">
        <f>E33</f>
        <v>4</v>
      </c>
      <c r="F34">
        <v>46</v>
      </c>
      <c r="G34">
        <v>14</v>
      </c>
      <c r="H34">
        <v>11</v>
      </c>
      <c r="I34">
        <v>21</v>
      </c>
      <c r="J34">
        <v>53</v>
      </c>
      <c r="K34">
        <v>75</v>
      </c>
      <c r="L34">
        <f t="shared" si="6"/>
        <v>39</v>
      </c>
      <c r="M34" s="6">
        <v>21</v>
      </c>
      <c r="N34">
        <f t="shared" si="7"/>
        <v>89</v>
      </c>
      <c r="O34" s="1">
        <f>SUM(N$2:N34)/ROWS($2:34)</f>
        <v>72.393939393939391</v>
      </c>
      <c r="P34" t="str">
        <f t="shared" ref="P34:P65" si="8">IF(M34=U34,"Yes","-")</f>
        <v>-</v>
      </c>
      <c r="Q34" t="str">
        <f t="shared" si="5"/>
        <v>Yes</v>
      </c>
      <c r="U34">
        <f t="shared" ref="U34:U65" si="9">(F34+2)/2</f>
        <v>24</v>
      </c>
      <c r="V34" t="s">
        <v>112</v>
      </c>
      <c r="W34" s="1"/>
      <c r="X34">
        <f t="shared" si="3"/>
        <v>0</v>
      </c>
      <c r="Z34">
        <v>1969</v>
      </c>
      <c r="AA34" s="30">
        <v>5568</v>
      </c>
      <c r="AB34" s="29"/>
    </row>
    <row r="35" spans="1:28" x14ac:dyDescent="0.25">
      <c r="A35" t="s">
        <v>37</v>
      </c>
      <c r="C35">
        <v>4</v>
      </c>
      <c r="D35" s="2">
        <v>4</v>
      </c>
      <c r="E35">
        <f>E34</f>
        <v>4</v>
      </c>
      <c r="F35">
        <v>46</v>
      </c>
      <c r="G35">
        <v>16</v>
      </c>
      <c r="H35">
        <v>14</v>
      </c>
      <c r="I35">
        <v>16</v>
      </c>
      <c r="J35">
        <v>55</v>
      </c>
      <c r="K35">
        <v>62</v>
      </c>
      <c r="L35">
        <f t="shared" si="6"/>
        <v>46</v>
      </c>
      <c r="M35" s="6">
        <v>13</v>
      </c>
      <c r="N35">
        <f t="shared" si="7"/>
        <v>81</v>
      </c>
      <c r="O35" s="1">
        <f>SUM(N$2:N35)/ROWS($2:35)</f>
        <v>72.647058823529406</v>
      </c>
      <c r="P35" t="str">
        <f t="shared" si="8"/>
        <v>-</v>
      </c>
      <c r="Q35" t="str">
        <f t="shared" si="5"/>
        <v>No</v>
      </c>
      <c r="U35">
        <f t="shared" si="9"/>
        <v>24</v>
      </c>
      <c r="W35" s="1"/>
      <c r="X35">
        <f t="shared" si="3"/>
        <v>0</v>
      </c>
      <c r="Z35">
        <v>1970</v>
      </c>
      <c r="AA35" s="30">
        <v>5294</v>
      </c>
      <c r="AB35" s="29"/>
    </row>
    <row r="36" spans="1:28" x14ac:dyDescent="0.25">
      <c r="A36" t="s">
        <v>38</v>
      </c>
      <c r="C36">
        <v>4</v>
      </c>
      <c r="D36" s="2">
        <v>4</v>
      </c>
      <c r="E36">
        <f>E35</f>
        <v>4</v>
      </c>
      <c r="F36">
        <v>46</v>
      </c>
      <c r="G36">
        <v>23</v>
      </c>
      <c r="H36">
        <v>10</v>
      </c>
      <c r="I36">
        <v>13</v>
      </c>
      <c r="J36">
        <v>78</v>
      </c>
      <c r="K36">
        <v>54</v>
      </c>
      <c r="L36">
        <f t="shared" si="6"/>
        <v>56</v>
      </c>
      <c r="M36" s="6">
        <v>4</v>
      </c>
      <c r="N36">
        <f t="shared" si="7"/>
        <v>72</v>
      </c>
      <c r="O36" s="1">
        <f>SUM(N$2:N36)/ROWS($2:36)</f>
        <v>72.628571428571433</v>
      </c>
      <c r="P36" t="str">
        <f t="shared" si="8"/>
        <v>-</v>
      </c>
      <c r="Q36" t="str">
        <f t="shared" si="5"/>
        <v>No</v>
      </c>
      <c r="R36" t="s">
        <v>112</v>
      </c>
      <c r="U36">
        <f t="shared" si="9"/>
        <v>24</v>
      </c>
      <c r="W36" s="1"/>
      <c r="X36">
        <f t="shared" si="3"/>
        <v>0</v>
      </c>
      <c r="Z36">
        <v>1971</v>
      </c>
      <c r="AA36" s="30">
        <v>5006</v>
      </c>
      <c r="AB36" s="29"/>
    </row>
    <row r="37" spans="1:28" x14ac:dyDescent="0.25">
      <c r="A37" t="s">
        <v>39</v>
      </c>
      <c r="C37">
        <v>3</v>
      </c>
      <c r="D37">
        <v>3</v>
      </c>
      <c r="E37">
        <v>3</v>
      </c>
      <c r="F37">
        <v>46</v>
      </c>
      <c r="G37">
        <v>12</v>
      </c>
      <c r="H37">
        <v>12</v>
      </c>
      <c r="I37">
        <v>22</v>
      </c>
      <c r="J37">
        <v>57</v>
      </c>
      <c r="K37">
        <v>66</v>
      </c>
      <c r="L37">
        <f t="shared" si="6"/>
        <v>36</v>
      </c>
      <c r="M37" s="6">
        <v>19</v>
      </c>
      <c r="N37">
        <f t="shared" si="7"/>
        <v>63</v>
      </c>
      <c r="O37" s="1">
        <f>SUM(N$2:N37)/ROWS($2:37)</f>
        <v>72.361111111111114</v>
      </c>
      <c r="P37" t="str">
        <f t="shared" si="8"/>
        <v>-</v>
      </c>
      <c r="Q37" t="str">
        <f t="shared" si="5"/>
        <v>No</v>
      </c>
      <c r="U37">
        <f t="shared" si="9"/>
        <v>24</v>
      </c>
      <c r="W37" s="1"/>
      <c r="X37">
        <f t="shared" si="3"/>
        <v>0</v>
      </c>
      <c r="Z37">
        <v>1972</v>
      </c>
      <c r="AA37" s="30">
        <v>8510</v>
      </c>
      <c r="AB37" s="29"/>
    </row>
    <row r="38" spans="1:28" x14ac:dyDescent="0.25">
      <c r="A38" t="s">
        <v>40</v>
      </c>
      <c r="C38">
        <v>3</v>
      </c>
      <c r="D38">
        <v>3</v>
      </c>
      <c r="E38">
        <f>E37</f>
        <v>3</v>
      </c>
      <c r="F38">
        <v>46</v>
      </c>
      <c r="G38">
        <v>13</v>
      </c>
      <c r="H38">
        <v>15</v>
      </c>
      <c r="I38">
        <v>18</v>
      </c>
      <c r="J38">
        <v>42</v>
      </c>
      <c r="K38">
        <v>46</v>
      </c>
      <c r="L38">
        <f t="shared" si="6"/>
        <v>41</v>
      </c>
      <c r="M38" s="6">
        <v>18</v>
      </c>
      <c r="N38">
        <f t="shared" si="7"/>
        <v>62</v>
      </c>
      <c r="O38" s="1">
        <f>SUM(N$2:N38)/ROWS($2:38)</f>
        <v>72.081081081081081</v>
      </c>
      <c r="P38" t="str">
        <f t="shared" si="8"/>
        <v>-</v>
      </c>
      <c r="Q38" t="str">
        <f t="shared" si="5"/>
        <v>No</v>
      </c>
      <c r="U38">
        <f t="shared" si="9"/>
        <v>24</v>
      </c>
      <c r="W38" s="1"/>
      <c r="X38">
        <f t="shared" si="3"/>
        <v>0</v>
      </c>
      <c r="Z38">
        <v>1973</v>
      </c>
      <c r="AA38" s="30">
        <v>6752</v>
      </c>
      <c r="AB38" s="29"/>
    </row>
    <row r="39" spans="1:28" x14ac:dyDescent="0.25">
      <c r="A39" t="s">
        <v>41</v>
      </c>
      <c r="C39">
        <v>3</v>
      </c>
      <c r="D39">
        <v>3</v>
      </c>
      <c r="E39">
        <f>E38</f>
        <v>3</v>
      </c>
      <c r="F39">
        <v>46</v>
      </c>
      <c r="G39">
        <v>21</v>
      </c>
      <c r="H39">
        <v>19</v>
      </c>
      <c r="I39">
        <v>6</v>
      </c>
      <c r="J39">
        <v>67</v>
      </c>
      <c r="K39">
        <v>38</v>
      </c>
      <c r="L39">
        <f t="shared" si="6"/>
        <v>61</v>
      </c>
      <c r="M39" s="6">
        <v>3</v>
      </c>
      <c r="N39">
        <f t="shared" si="7"/>
        <v>47</v>
      </c>
      <c r="O39" s="1">
        <f>SUM(N$2:N39)/ROWS($2:39)</f>
        <v>71.421052631578945</v>
      </c>
      <c r="P39" t="str">
        <f t="shared" si="8"/>
        <v>-</v>
      </c>
      <c r="Q39" t="str">
        <f t="shared" si="5"/>
        <v>No</v>
      </c>
      <c r="R39" t="s">
        <v>112</v>
      </c>
      <c r="U39">
        <f t="shared" si="9"/>
        <v>24</v>
      </c>
      <c r="W39" s="1"/>
      <c r="X39">
        <f t="shared" si="3"/>
        <v>0</v>
      </c>
      <c r="Z39">
        <v>1974</v>
      </c>
      <c r="AA39" s="30">
        <v>6198</v>
      </c>
      <c r="AB39" s="29"/>
    </row>
    <row r="40" spans="1:28" x14ac:dyDescent="0.25">
      <c r="A40" t="s">
        <v>42</v>
      </c>
      <c r="C40">
        <v>2</v>
      </c>
      <c r="D40">
        <v>2</v>
      </c>
      <c r="E40">
        <v>2</v>
      </c>
      <c r="F40">
        <v>42</v>
      </c>
      <c r="G40">
        <v>14</v>
      </c>
      <c r="H40">
        <v>10</v>
      </c>
      <c r="I40">
        <v>18</v>
      </c>
      <c r="J40">
        <v>51</v>
      </c>
      <c r="K40">
        <v>55</v>
      </c>
      <c r="L40">
        <f t="shared" si="6"/>
        <v>38</v>
      </c>
      <c r="M40" s="6">
        <v>15</v>
      </c>
      <c r="N40">
        <f>IF(E40=4,68+M40,IF(E40=3,44+M40,IF(E40=2,22+M40,0)))</f>
        <v>37</v>
      </c>
      <c r="O40" s="1">
        <f>SUM(N$2:N40)/ROWS($2:40)</f>
        <v>70.538461538461533</v>
      </c>
      <c r="P40" t="str">
        <f t="shared" si="8"/>
        <v>-</v>
      </c>
      <c r="Q40" t="str">
        <f t="shared" si="5"/>
        <v>No</v>
      </c>
      <c r="U40">
        <f t="shared" si="9"/>
        <v>22</v>
      </c>
      <c r="W40" s="1"/>
      <c r="X40">
        <f t="shared" si="3"/>
        <v>0</v>
      </c>
      <c r="Z40">
        <v>1975</v>
      </c>
      <c r="AA40" s="30">
        <v>15056</v>
      </c>
      <c r="AB40" s="29"/>
    </row>
    <row r="41" spans="1:28" x14ac:dyDescent="0.25">
      <c r="A41" t="s">
        <v>43</v>
      </c>
      <c r="C41">
        <v>2</v>
      </c>
      <c r="D41">
        <v>2</v>
      </c>
      <c r="E41">
        <f>E40</f>
        <v>2</v>
      </c>
      <c r="F41">
        <v>42</v>
      </c>
      <c r="G41">
        <v>10</v>
      </c>
      <c r="H41">
        <v>8</v>
      </c>
      <c r="I41">
        <v>24</v>
      </c>
      <c r="J41">
        <v>39</v>
      </c>
      <c r="K41">
        <v>71</v>
      </c>
      <c r="L41">
        <f t="shared" si="6"/>
        <v>28</v>
      </c>
      <c r="M41" s="6">
        <v>21</v>
      </c>
      <c r="N41">
        <f>IF(E41=4,68+M41,IF(E41=3,44+M41,IF(E41=2,22+M41,0)))</f>
        <v>43</v>
      </c>
      <c r="O41" s="1">
        <f>SUM(N$2:N41)/ROWS($2:41)</f>
        <v>69.849999999999994</v>
      </c>
      <c r="P41" t="str">
        <f t="shared" si="8"/>
        <v>-</v>
      </c>
      <c r="Q41" t="str">
        <f t="shared" si="5"/>
        <v>Yes</v>
      </c>
      <c r="T41" t="s">
        <v>112</v>
      </c>
      <c r="U41">
        <f t="shared" si="9"/>
        <v>22</v>
      </c>
      <c r="W41" s="1"/>
      <c r="X41">
        <f t="shared" si="3"/>
        <v>0</v>
      </c>
      <c r="Z41">
        <v>1976</v>
      </c>
      <c r="AA41" s="30">
        <v>12551</v>
      </c>
      <c r="AB41" s="29"/>
    </row>
    <row r="42" spans="1:28" x14ac:dyDescent="0.25">
      <c r="A42" t="s">
        <v>44</v>
      </c>
      <c r="C42">
        <v>3</v>
      </c>
      <c r="D42">
        <v>3</v>
      </c>
      <c r="E42">
        <v>3</v>
      </c>
      <c r="F42">
        <v>46</v>
      </c>
      <c r="G42">
        <v>10</v>
      </c>
      <c r="H42">
        <v>12</v>
      </c>
      <c r="I42">
        <v>24</v>
      </c>
      <c r="J42">
        <v>50</v>
      </c>
      <c r="K42">
        <v>89</v>
      </c>
      <c r="L42">
        <f t="shared" si="6"/>
        <v>32</v>
      </c>
      <c r="M42" s="6">
        <v>24</v>
      </c>
      <c r="N42">
        <f t="shared" ref="N42:N69" si="10">IF(E42=4,68+M42,IF(E42=3,44+M42,0))</f>
        <v>68</v>
      </c>
      <c r="O42" s="1">
        <f>SUM(N$2:N42)/ROWS($2:42)</f>
        <v>69.804878048780495</v>
      </c>
      <c r="P42" t="str">
        <f t="shared" si="8"/>
        <v>Yes</v>
      </c>
      <c r="Q42" t="str">
        <f t="shared" si="5"/>
        <v>Yes</v>
      </c>
      <c r="T42" t="s">
        <v>112</v>
      </c>
      <c r="U42">
        <f t="shared" si="9"/>
        <v>24</v>
      </c>
      <c r="W42" s="1"/>
      <c r="X42">
        <f t="shared" si="3"/>
        <v>0</v>
      </c>
      <c r="Z42">
        <v>1977</v>
      </c>
      <c r="AA42" s="30">
        <v>7464</v>
      </c>
      <c r="AB42" s="29"/>
    </row>
    <row r="43" spans="1:28" x14ac:dyDescent="0.25">
      <c r="A43" t="s">
        <v>45</v>
      </c>
      <c r="C43">
        <v>4</v>
      </c>
      <c r="D43">
        <v>4</v>
      </c>
      <c r="E43">
        <v>4</v>
      </c>
      <c r="F43">
        <v>46</v>
      </c>
      <c r="G43">
        <v>12</v>
      </c>
      <c r="H43">
        <v>12</v>
      </c>
      <c r="I43">
        <v>22</v>
      </c>
      <c r="J43">
        <v>50</v>
      </c>
      <c r="K43">
        <v>69</v>
      </c>
      <c r="L43">
        <f t="shared" si="6"/>
        <v>36</v>
      </c>
      <c r="M43" s="6">
        <v>22</v>
      </c>
      <c r="N43">
        <f t="shared" si="10"/>
        <v>90</v>
      </c>
      <c r="O43" s="1">
        <f>SUM(N$2:N43)/ROWS($2:43)</f>
        <v>70.285714285714292</v>
      </c>
      <c r="P43" t="str">
        <f t="shared" si="8"/>
        <v>-</v>
      </c>
      <c r="Q43" t="str">
        <f t="shared" si="5"/>
        <v>Yes</v>
      </c>
      <c r="U43">
        <f t="shared" si="9"/>
        <v>24</v>
      </c>
      <c r="V43" t="s">
        <v>112</v>
      </c>
      <c r="W43" s="1"/>
      <c r="X43">
        <f t="shared" si="3"/>
        <v>0</v>
      </c>
      <c r="Z43">
        <v>1978</v>
      </c>
      <c r="AA43" s="30">
        <v>4222</v>
      </c>
      <c r="AB43" s="29"/>
    </row>
    <row r="44" spans="1:28" x14ac:dyDescent="0.25">
      <c r="A44" t="s">
        <v>46</v>
      </c>
      <c r="C44">
        <v>4</v>
      </c>
      <c r="D44">
        <v>4</v>
      </c>
      <c r="E44">
        <f t="shared" ref="E44:E49" si="11">E43</f>
        <v>4</v>
      </c>
      <c r="F44">
        <v>46</v>
      </c>
      <c r="G44">
        <v>18</v>
      </c>
      <c r="H44">
        <v>11</v>
      </c>
      <c r="I44">
        <v>17</v>
      </c>
      <c r="J44">
        <v>51</v>
      </c>
      <c r="K44">
        <v>55</v>
      </c>
      <c r="L44">
        <f t="shared" si="6"/>
        <v>47</v>
      </c>
      <c r="M44" s="6">
        <v>10</v>
      </c>
      <c r="N44">
        <f t="shared" si="10"/>
        <v>78</v>
      </c>
      <c r="O44" s="1">
        <f>SUM(N$2:N44)/ROWS($2:44)</f>
        <v>70.465116279069761</v>
      </c>
      <c r="P44" t="str">
        <f t="shared" si="8"/>
        <v>-</v>
      </c>
      <c r="Q44" t="str">
        <f t="shared" si="5"/>
        <v>No</v>
      </c>
      <c r="U44">
        <f t="shared" si="9"/>
        <v>24</v>
      </c>
      <c r="W44" s="1"/>
      <c r="X44">
        <f t="shared" si="3"/>
        <v>0</v>
      </c>
      <c r="Z44">
        <v>1979</v>
      </c>
      <c r="AA44" s="30">
        <v>4182</v>
      </c>
      <c r="AB44" s="29"/>
    </row>
    <row r="45" spans="1:28" x14ac:dyDescent="0.25">
      <c r="A45" t="s">
        <v>47</v>
      </c>
      <c r="C45">
        <v>4</v>
      </c>
      <c r="D45">
        <v>4</v>
      </c>
      <c r="E45">
        <f t="shared" si="11"/>
        <v>4</v>
      </c>
      <c r="F45">
        <v>46</v>
      </c>
      <c r="G45">
        <v>14</v>
      </c>
      <c r="H45">
        <v>11</v>
      </c>
      <c r="I45">
        <v>21</v>
      </c>
      <c r="J45">
        <v>65</v>
      </c>
      <c r="K45">
        <v>82</v>
      </c>
      <c r="L45">
        <f t="shared" si="6"/>
        <v>39</v>
      </c>
      <c r="M45" s="6">
        <v>17</v>
      </c>
      <c r="N45">
        <f t="shared" si="10"/>
        <v>85</v>
      </c>
      <c r="O45" s="1">
        <f>SUM(N$2:N45)/ROWS($2:45)</f>
        <v>70.795454545454547</v>
      </c>
      <c r="P45" t="str">
        <f t="shared" si="8"/>
        <v>-</v>
      </c>
      <c r="Q45" t="str">
        <f t="shared" si="5"/>
        <v>No</v>
      </c>
      <c r="U45">
        <f t="shared" si="9"/>
        <v>24</v>
      </c>
      <c r="W45" s="1"/>
      <c r="X45">
        <f t="shared" si="3"/>
        <v>0</v>
      </c>
      <c r="Z45">
        <v>1980</v>
      </c>
      <c r="AA45" s="30">
        <v>4257</v>
      </c>
      <c r="AB45" s="29"/>
    </row>
    <row r="46" spans="1:28" x14ac:dyDescent="0.25">
      <c r="A46" t="s">
        <v>48</v>
      </c>
      <c r="C46">
        <v>4</v>
      </c>
      <c r="D46">
        <v>4</v>
      </c>
      <c r="E46">
        <f t="shared" si="11"/>
        <v>4</v>
      </c>
      <c r="F46">
        <v>46</v>
      </c>
      <c r="G46">
        <v>12</v>
      </c>
      <c r="H46">
        <v>9</v>
      </c>
      <c r="I46">
        <v>25</v>
      </c>
      <c r="J46">
        <v>47</v>
      </c>
      <c r="K46">
        <v>66</v>
      </c>
      <c r="L46">
        <f t="shared" si="6"/>
        <v>33</v>
      </c>
      <c r="M46" s="6">
        <v>24</v>
      </c>
      <c r="N46">
        <f t="shared" si="10"/>
        <v>92</v>
      </c>
      <c r="O46" s="1">
        <f>SUM(N$2:N46)/ROWS($2:46)</f>
        <v>71.266666666666666</v>
      </c>
      <c r="P46" t="str">
        <f t="shared" si="8"/>
        <v>Yes</v>
      </c>
      <c r="Q46" t="str">
        <f t="shared" si="5"/>
        <v>Yes</v>
      </c>
      <c r="U46">
        <f t="shared" si="9"/>
        <v>24</v>
      </c>
      <c r="V46" t="s">
        <v>112</v>
      </c>
      <c r="W46" s="1"/>
      <c r="X46">
        <f t="shared" si="3"/>
        <v>0</v>
      </c>
      <c r="Z46">
        <v>1981</v>
      </c>
      <c r="AA46" s="30">
        <v>3079</v>
      </c>
      <c r="AB46" s="29"/>
    </row>
    <row r="47" spans="1:28" x14ac:dyDescent="0.25">
      <c r="A47" t="s">
        <v>49</v>
      </c>
      <c r="C47">
        <v>4</v>
      </c>
      <c r="D47">
        <v>4</v>
      </c>
      <c r="E47">
        <f t="shared" si="11"/>
        <v>4</v>
      </c>
      <c r="F47">
        <v>46</v>
      </c>
      <c r="G47">
        <v>14</v>
      </c>
      <c r="H47">
        <v>8</v>
      </c>
      <c r="I47">
        <v>24</v>
      </c>
      <c r="J47">
        <v>69</v>
      </c>
      <c r="K47">
        <v>91</v>
      </c>
      <c r="L47">
        <f t="shared" ref="L47:L80" si="12">(G47*3)+H47</f>
        <v>50</v>
      </c>
      <c r="M47" s="6">
        <v>17</v>
      </c>
      <c r="N47">
        <f t="shared" si="10"/>
        <v>85</v>
      </c>
      <c r="O47" s="1">
        <f>SUM(N$2:N47)/ROWS($2:47)</f>
        <v>71.565217391304344</v>
      </c>
      <c r="P47" t="str">
        <f t="shared" si="8"/>
        <v>-</v>
      </c>
      <c r="Q47" t="str">
        <f t="shared" si="5"/>
        <v>No</v>
      </c>
      <c r="U47">
        <f t="shared" si="9"/>
        <v>24</v>
      </c>
      <c r="W47" s="1"/>
      <c r="X47">
        <f t="shared" ref="X47:X88" si="13">((G47*3)+H47)-L47</f>
        <v>0</v>
      </c>
      <c r="Z47">
        <v>1982</v>
      </c>
      <c r="AA47" s="30">
        <v>3630</v>
      </c>
      <c r="AB47" s="29"/>
    </row>
    <row r="48" spans="1:28" x14ac:dyDescent="0.25">
      <c r="A48" t="s">
        <v>50</v>
      </c>
      <c r="C48">
        <v>4</v>
      </c>
      <c r="D48">
        <v>4</v>
      </c>
      <c r="E48">
        <f t="shared" si="11"/>
        <v>4</v>
      </c>
      <c r="F48">
        <v>46</v>
      </c>
      <c r="G48">
        <v>22</v>
      </c>
      <c r="H48">
        <v>13</v>
      </c>
      <c r="I48">
        <v>11</v>
      </c>
      <c r="J48">
        <v>88</v>
      </c>
      <c r="K48">
        <v>58</v>
      </c>
      <c r="L48">
        <f t="shared" si="12"/>
        <v>79</v>
      </c>
      <c r="M48" s="6">
        <v>7</v>
      </c>
      <c r="N48">
        <f t="shared" si="10"/>
        <v>75</v>
      </c>
      <c r="O48" s="1">
        <f>SUM(N$2:N48)/ROWS($2:48)</f>
        <v>71.638297872340431</v>
      </c>
      <c r="P48" t="str">
        <f t="shared" si="8"/>
        <v>-</v>
      </c>
      <c r="Q48" t="str">
        <f t="shared" si="5"/>
        <v>No</v>
      </c>
      <c r="U48">
        <f t="shared" si="9"/>
        <v>24</v>
      </c>
      <c r="W48" s="1"/>
      <c r="X48">
        <f t="shared" si="13"/>
        <v>0</v>
      </c>
      <c r="Z48">
        <v>1983</v>
      </c>
      <c r="AA48" s="30">
        <v>2812</v>
      </c>
      <c r="AB48" s="29"/>
    </row>
    <row r="49" spans="1:28" x14ac:dyDescent="0.25">
      <c r="A49" t="s">
        <v>51</v>
      </c>
      <c r="C49">
        <v>4</v>
      </c>
      <c r="D49">
        <v>4</v>
      </c>
      <c r="E49">
        <f t="shared" si="11"/>
        <v>4</v>
      </c>
      <c r="F49">
        <v>46</v>
      </c>
      <c r="G49">
        <v>31</v>
      </c>
      <c r="H49">
        <v>8</v>
      </c>
      <c r="I49">
        <v>7</v>
      </c>
      <c r="J49">
        <v>96</v>
      </c>
      <c r="K49">
        <v>39</v>
      </c>
      <c r="L49">
        <f t="shared" si="12"/>
        <v>101</v>
      </c>
      <c r="M49" s="6">
        <v>1</v>
      </c>
      <c r="N49">
        <f t="shared" si="10"/>
        <v>69</v>
      </c>
      <c r="O49" s="1">
        <f>SUM(N$2:N49)/ROWS($2:49)</f>
        <v>71.583333333333329</v>
      </c>
      <c r="P49" t="str">
        <f t="shared" si="8"/>
        <v>-</v>
      </c>
      <c r="Q49" t="str">
        <f t="shared" si="5"/>
        <v>No</v>
      </c>
      <c r="R49" t="s">
        <v>112</v>
      </c>
      <c r="U49">
        <f t="shared" si="9"/>
        <v>24</v>
      </c>
      <c r="W49" s="1"/>
      <c r="X49">
        <f t="shared" si="13"/>
        <v>0</v>
      </c>
      <c r="Z49">
        <v>1984</v>
      </c>
      <c r="AA49" s="30">
        <v>2817</v>
      </c>
      <c r="AB49" s="29"/>
    </row>
    <row r="50" spans="1:28" x14ac:dyDescent="0.25">
      <c r="A50" t="s">
        <v>52</v>
      </c>
      <c r="C50">
        <v>3</v>
      </c>
      <c r="D50">
        <v>3</v>
      </c>
      <c r="E50">
        <v>3</v>
      </c>
      <c r="F50">
        <v>46</v>
      </c>
      <c r="G50">
        <v>20</v>
      </c>
      <c r="H50">
        <v>9</v>
      </c>
      <c r="I50">
        <v>17</v>
      </c>
      <c r="J50">
        <v>70</v>
      </c>
      <c r="K50">
        <v>57</v>
      </c>
      <c r="L50">
        <f t="shared" si="12"/>
        <v>69</v>
      </c>
      <c r="M50" s="6">
        <v>8</v>
      </c>
      <c r="N50">
        <f t="shared" si="10"/>
        <v>52</v>
      </c>
      <c r="O50" s="1">
        <f>SUM(N$2:N50)/ROWS($2:50)</f>
        <v>71.183673469387756</v>
      </c>
      <c r="P50" t="str">
        <f t="shared" si="8"/>
        <v>-</v>
      </c>
      <c r="Q50" t="str">
        <f t="shared" si="5"/>
        <v>No</v>
      </c>
      <c r="U50">
        <f t="shared" si="9"/>
        <v>24</v>
      </c>
      <c r="W50" s="1"/>
      <c r="X50">
        <f t="shared" si="13"/>
        <v>0</v>
      </c>
      <c r="Z50">
        <v>1985</v>
      </c>
      <c r="AA50" s="30">
        <v>4828</v>
      </c>
      <c r="AB50" s="29"/>
    </row>
    <row r="51" spans="1:28" x14ac:dyDescent="0.25">
      <c r="A51" t="s">
        <v>53</v>
      </c>
      <c r="C51">
        <v>3</v>
      </c>
      <c r="D51">
        <v>3</v>
      </c>
      <c r="E51">
        <f>E50</f>
        <v>3</v>
      </c>
      <c r="F51">
        <v>46</v>
      </c>
      <c r="G51">
        <v>20</v>
      </c>
      <c r="H51">
        <v>11</v>
      </c>
      <c r="I51">
        <v>15</v>
      </c>
      <c r="J51">
        <v>77</v>
      </c>
      <c r="K51">
        <v>58</v>
      </c>
      <c r="L51">
        <f t="shared" si="12"/>
        <v>71</v>
      </c>
      <c r="M51" s="6">
        <v>7</v>
      </c>
      <c r="N51">
        <f t="shared" si="10"/>
        <v>51</v>
      </c>
      <c r="O51" s="1">
        <f>SUM(N$2:N51)/ROWS($2:51)</f>
        <v>70.78</v>
      </c>
      <c r="P51" t="str">
        <f t="shared" si="8"/>
        <v>-</v>
      </c>
      <c r="Q51" t="str">
        <f t="shared" si="5"/>
        <v>No</v>
      </c>
      <c r="U51">
        <f t="shared" si="9"/>
        <v>24</v>
      </c>
      <c r="W51" s="1"/>
      <c r="X51">
        <f t="shared" si="13"/>
        <v>0</v>
      </c>
      <c r="Z51">
        <v>1986</v>
      </c>
      <c r="AA51" s="30">
        <v>4512</v>
      </c>
      <c r="AB51" s="29"/>
    </row>
    <row r="52" spans="1:28" x14ac:dyDescent="0.25">
      <c r="A52" t="s">
        <v>54</v>
      </c>
      <c r="C52">
        <v>3</v>
      </c>
      <c r="D52">
        <v>3</v>
      </c>
      <c r="E52">
        <f>E51</f>
        <v>3</v>
      </c>
      <c r="F52">
        <v>46</v>
      </c>
      <c r="G52">
        <v>12</v>
      </c>
      <c r="H52">
        <v>13</v>
      </c>
      <c r="I52">
        <v>21</v>
      </c>
      <c r="J52">
        <v>55</v>
      </c>
      <c r="K52">
        <v>79</v>
      </c>
      <c r="L52">
        <f t="shared" si="12"/>
        <v>49</v>
      </c>
      <c r="M52" s="6">
        <v>20</v>
      </c>
      <c r="N52">
        <f t="shared" si="10"/>
        <v>64</v>
      </c>
      <c r="O52" s="1">
        <f>SUM(N$2:N52)/ROWS($2:52)</f>
        <v>70.647058823529406</v>
      </c>
      <c r="P52" t="str">
        <f t="shared" si="8"/>
        <v>-</v>
      </c>
      <c r="Q52" t="str">
        <f t="shared" si="5"/>
        <v>No</v>
      </c>
      <c r="U52">
        <f t="shared" si="9"/>
        <v>24</v>
      </c>
      <c r="W52" s="1"/>
      <c r="X52">
        <f t="shared" si="13"/>
        <v>0</v>
      </c>
      <c r="Z52">
        <v>1987</v>
      </c>
      <c r="AA52" s="30">
        <v>4259</v>
      </c>
      <c r="AB52" s="29"/>
    </row>
    <row r="53" spans="1:28" x14ac:dyDescent="0.25">
      <c r="A53" t="s">
        <v>55</v>
      </c>
      <c r="C53">
        <v>3</v>
      </c>
      <c r="D53">
        <v>3</v>
      </c>
      <c r="E53">
        <f>E52</f>
        <v>3</v>
      </c>
      <c r="F53">
        <v>46</v>
      </c>
      <c r="G53">
        <v>8</v>
      </c>
      <c r="H53">
        <v>9</v>
      </c>
      <c r="I53">
        <v>29</v>
      </c>
      <c r="J53">
        <v>48</v>
      </c>
      <c r="K53">
        <v>91</v>
      </c>
      <c r="L53">
        <f t="shared" si="12"/>
        <v>33</v>
      </c>
      <c r="M53" s="6">
        <v>23</v>
      </c>
      <c r="N53">
        <f t="shared" si="10"/>
        <v>67</v>
      </c>
      <c r="O53" s="1">
        <f>SUM(N$2:N53)/ROWS($2:53)</f>
        <v>70.57692307692308</v>
      </c>
      <c r="P53" t="str">
        <f t="shared" si="8"/>
        <v>-</v>
      </c>
      <c r="Q53" t="str">
        <f t="shared" si="5"/>
        <v>Yes</v>
      </c>
      <c r="T53" t="s">
        <v>112</v>
      </c>
      <c r="U53">
        <f t="shared" si="9"/>
        <v>24</v>
      </c>
      <c r="W53" s="1"/>
      <c r="X53">
        <f t="shared" si="13"/>
        <v>0</v>
      </c>
      <c r="Z53">
        <v>1988</v>
      </c>
      <c r="AA53" s="30">
        <v>4984</v>
      </c>
      <c r="AB53" s="29"/>
    </row>
    <row r="54" spans="1:28" x14ac:dyDescent="0.25">
      <c r="A54" t="s">
        <v>56</v>
      </c>
      <c r="C54">
        <v>4</v>
      </c>
      <c r="D54">
        <v>4</v>
      </c>
      <c r="E54">
        <v>4</v>
      </c>
      <c r="F54">
        <v>46</v>
      </c>
      <c r="G54">
        <v>17</v>
      </c>
      <c r="H54">
        <v>13</v>
      </c>
      <c r="I54">
        <v>16</v>
      </c>
      <c r="J54">
        <v>62</v>
      </c>
      <c r="K54">
        <v>63</v>
      </c>
      <c r="L54">
        <f t="shared" si="12"/>
        <v>64</v>
      </c>
      <c r="M54" s="6">
        <v>11</v>
      </c>
      <c r="N54">
        <f t="shared" si="10"/>
        <v>79</v>
      </c>
      <c r="O54" s="1">
        <f>SUM(N$2:N54)/ROWS($2:54)</f>
        <v>70.735849056603769</v>
      </c>
      <c r="P54" t="str">
        <f t="shared" si="8"/>
        <v>-</v>
      </c>
      <c r="Q54" t="str">
        <f t="shared" si="5"/>
        <v>No</v>
      </c>
      <c r="U54">
        <f t="shared" si="9"/>
        <v>24</v>
      </c>
      <c r="W54" s="1"/>
      <c r="X54">
        <f t="shared" si="13"/>
        <v>0</v>
      </c>
      <c r="Z54">
        <v>1989</v>
      </c>
      <c r="AA54" s="30">
        <v>3245</v>
      </c>
      <c r="AB54" s="29"/>
    </row>
    <row r="55" spans="1:28" x14ac:dyDescent="0.25">
      <c r="A55" t="s">
        <v>57</v>
      </c>
      <c r="C55">
        <v>4</v>
      </c>
      <c r="D55">
        <v>4</v>
      </c>
      <c r="E55">
        <v>4</v>
      </c>
      <c r="F55">
        <v>46</v>
      </c>
      <c r="G55">
        <v>16</v>
      </c>
      <c r="H55">
        <v>16</v>
      </c>
      <c r="I55">
        <v>14</v>
      </c>
      <c r="J55">
        <v>55</v>
      </c>
      <c r="K55">
        <v>53</v>
      </c>
      <c r="L55">
        <f t="shared" si="12"/>
        <v>64</v>
      </c>
      <c r="M55" s="6">
        <v>13</v>
      </c>
      <c r="N55">
        <f t="shared" si="10"/>
        <v>81</v>
      </c>
      <c r="O55" s="1">
        <f>SUM(N$2:N55)/ROWS($2:55)</f>
        <v>70.925925925925924</v>
      </c>
      <c r="P55" t="str">
        <f t="shared" si="8"/>
        <v>-</v>
      </c>
      <c r="Q55" t="str">
        <f t="shared" si="5"/>
        <v>No</v>
      </c>
      <c r="U55">
        <f t="shared" si="9"/>
        <v>24</v>
      </c>
      <c r="W55" s="1"/>
      <c r="X55">
        <f t="shared" si="13"/>
        <v>0</v>
      </c>
      <c r="Z55">
        <v>1990</v>
      </c>
      <c r="AA55" s="30">
        <v>3426</v>
      </c>
      <c r="AB55" s="29"/>
    </row>
    <row r="56" spans="1:28" x14ac:dyDescent="0.25">
      <c r="A56" t="s">
        <v>58</v>
      </c>
      <c r="C56">
        <v>4</v>
      </c>
      <c r="D56">
        <v>4</v>
      </c>
      <c r="E56">
        <f>E55</f>
        <v>4</v>
      </c>
      <c r="F56">
        <v>46</v>
      </c>
      <c r="G56">
        <v>11</v>
      </c>
      <c r="H56">
        <v>13</v>
      </c>
      <c r="I56">
        <v>22</v>
      </c>
      <c r="J56">
        <v>45</v>
      </c>
      <c r="K56">
        <v>57</v>
      </c>
      <c r="L56">
        <f t="shared" si="12"/>
        <v>46</v>
      </c>
      <c r="M56" s="6">
        <v>21</v>
      </c>
      <c r="N56">
        <f t="shared" si="10"/>
        <v>89</v>
      </c>
      <c r="O56" s="1">
        <f>SUM(N$2:N56)/ROWS($2:56)</f>
        <v>71.25454545454545</v>
      </c>
      <c r="P56" t="str">
        <f t="shared" si="8"/>
        <v>-</v>
      </c>
      <c r="Q56" t="str">
        <f t="shared" si="5"/>
        <v>Yes</v>
      </c>
      <c r="U56">
        <f t="shared" si="9"/>
        <v>24</v>
      </c>
      <c r="W56" s="1"/>
      <c r="X56">
        <f t="shared" si="13"/>
        <v>0</v>
      </c>
      <c r="Z56">
        <v>1991</v>
      </c>
      <c r="AA56" s="30">
        <v>3222</v>
      </c>
      <c r="AB56" s="29"/>
    </row>
    <row r="57" spans="1:28" x14ac:dyDescent="0.25">
      <c r="A57" t="s">
        <v>59</v>
      </c>
      <c r="C57">
        <v>4</v>
      </c>
      <c r="D57">
        <v>4</v>
      </c>
      <c r="E57">
        <f>E56</f>
        <v>4</v>
      </c>
      <c r="F57">
        <v>42</v>
      </c>
      <c r="G57">
        <v>8</v>
      </c>
      <c r="H57">
        <v>16</v>
      </c>
      <c r="I57">
        <v>18</v>
      </c>
      <c r="J57">
        <v>42</v>
      </c>
      <c r="K57">
        <v>58</v>
      </c>
      <c r="L57">
        <f t="shared" si="12"/>
        <v>40</v>
      </c>
      <c r="M57" s="6">
        <v>19</v>
      </c>
      <c r="N57">
        <f t="shared" si="10"/>
        <v>87</v>
      </c>
      <c r="O57" s="1">
        <f>SUM(N$2:N57)/ROWS($2:57)</f>
        <v>71.535714285714292</v>
      </c>
      <c r="P57" t="str">
        <f t="shared" si="8"/>
        <v>-</v>
      </c>
      <c r="Q57" t="str">
        <f t="shared" si="5"/>
        <v>Yes</v>
      </c>
      <c r="U57">
        <f t="shared" si="9"/>
        <v>22</v>
      </c>
      <c r="W57" s="1"/>
      <c r="X57">
        <f t="shared" si="13"/>
        <v>0</v>
      </c>
      <c r="Z57">
        <v>1992</v>
      </c>
      <c r="AA57" s="30">
        <v>3404</v>
      </c>
      <c r="AB57" s="29"/>
    </row>
    <row r="58" spans="1:28" x14ac:dyDescent="0.25">
      <c r="A58" t="s">
        <v>60</v>
      </c>
      <c r="C58">
        <v>4</v>
      </c>
      <c r="D58">
        <v>3</v>
      </c>
      <c r="E58">
        <f>E57</f>
        <v>4</v>
      </c>
      <c r="F58">
        <v>42</v>
      </c>
      <c r="G58">
        <v>21</v>
      </c>
      <c r="H58">
        <v>12</v>
      </c>
      <c r="I58">
        <v>9</v>
      </c>
      <c r="J58">
        <v>72</v>
      </c>
      <c r="K58">
        <v>45</v>
      </c>
      <c r="L58">
        <f t="shared" si="12"/>
        <v>75</v>
      </c>
      <c r="M58" s="6">
        <v>4</v>
      </c>
      <c r="N58">
        <f t="shared" si="10"/>
        <v>72</v>
      </c>
      <c r="O58" s="1">
        <f>SUM(N$2:N58)/ROWS($2:58)</f>
        <v>71.543859649122808</v>
      </c>
      <c r="P58" t="str">
        <f t="shared" si="8"/>
        <v>-</v>
      </c>
      <c r="Q58" t="str">
        <f t="shared" si="5"/>
        <v>No</v>
      </c>
      <c r="R58" t="s">
        <v>112</v>
      </c>
      <c r="S58" t="s">
        <v>108</v>
      </c>
      <c r="U58">
        <f t="shared" si="9"/>
        <v>22</v>
      </c>
      <c r="W58" s="1"/>
      <c r="X58">
        <f t="shared" si="13"/>
        <v>0</v>
      </c>
      <c r="Z58">
        <v>1993</v>
      </c>
      <c r="AA58" s="30">
        <v>3334</v>
      </c>
      <c r="AB58" s="29"/>
    </row>
    <row r="59" spans="1:28" x14ac:dyDescent="0.25">
      <c r="A59" t="s">
        <v>61</v>
      </c>
      <c r="C59">
        <v>3</v>
      </c>
      <c r="D59">
        <v>2</v>
      </c>
      <c r="E59">
        <v>3</v>
      </c>
      <c r="F59">
        <v>46</v>
      </c>
      <c r="G59">
        <v>21</v>
      </c>
      <c r="H59">
        <v>12</v>
      </c>
      <c r="I59">
        <v>13</v>
      </c>
      <c r="J59">
        <v>64</v>
      </c>
      <c r="K59">
        <v>40</v>
      </c>
      <c r="L59">
        <f t="shared" si="12"/>
        <v>75</v>
      </c>
      <c r="M59" s="6">
        <v>5</v>
      </c>
      <c r="N59">
        <f t="shared" si="10"/>
        <v>49</v>
      </c>
      <c r="O59" s="1">
        <f>SUM(N$2:N59)/ROWS($2:59)</f>
        <v>71.15517241379311</v>
      </c>
      <c r="P59" t="str">
        <f t="shared" si="8"/>
        <v>-</v>
      </c>
      <c r="Q59" t="str">
        <f t="shared" si="5"/>
        <v>No</v>
      </c>
      <c r="S59" t="s">
        <v>109</v>
      </c>
      <c r="U59">
        <f t="shared" si="9"/>
        <v>24</v>
      </c>
      <c r="W59" s="1"/>
      <c r="X59">
        <f t="shared" si="13"/>
        <v>0</v>
      </c>
      <c r="Z59">
        <v>1994</v>
      </c>
      <c r="AA59" s="30">
        <v>5396</v>
      </c>
      <c r="AB59" s="29"/>
    </row>
    <row r="60" spans="1:28" x14ac:dyDescent="0.25">
      <c r="A60" t="s">
        <v>62</v>
      </c>
      <c r="C60">
        <v>3</v>
      </c>
      <c r="D60">
        <v>2</v>
      </c>
      <c r="E60">
        <f>E59</f>
        <v>3</v>
      </c>
      <c r="F60">
        <v>46</v>
      </c>
      <c r="G60">
        <v>21</v>
      </c>
      <c r="H60">
        <v>9</v>
      </c>
      <c r="I60">
        <v>16</v>
      </c>
      <c r="J60">
        <v>67</v>
      </c>
      <c r="K60">
        <v>51</v>
      </c>
      <c r="L60">
        <f t="shared" si="12"/>
        <v>72</v>
      </c>
      <c r="M60" s="6">
        <v>9</v>
      </c>
      <c r="N60">
        <f t="shared" si="10"/>
        <v>53</v>
      </c>
      <c r="O60" s="1">
        <f>SUM(N$2:N60)/ROWS($2:60)</f>
        <v>70.847457627118644</v>
      </c>
      <c r="P60" t="str">
        <f t="shared" si="8"/>
        <v>-</v>
      </c>
      <c r="Q60" t="str">
        <f t="shared" si="5"/>
        <v>No</v>
      </c>
      <c r="U60">
        <f t="shared" si="9"/>
        <v>24</v>
      </c>
      <c r="W60" s="1"/>
      <c r="X60">
        <f t="shared" si="13"/>
        <v>0</v>
      </c>
      <c r="Z60">
        <v>1995</v>
      </c>
      <c r="AA60" s="30">
        <v>5503</v>
      </c>
      <c r="AB60" s="29"/>
    </row>
    <row r="61" spans="1:28" x14ac:dyDescent="0.25">
      <c r="A61" t="s">
        <v>63</v>
      </c>
      <c r="C61">
        <v>3</v>
      </c>
      <c r="D61">
        <v>2</v>
      </c>
      <c r="E61">
        <f>E60</f>
        <v>3</v>
      </c>
      <c r="F61">
        <v>46</v>
      </c>
      <c r="G61">
        <v>13</v>
      </c>
      <c r="H61">
        <v>13</v>
      </c>
      <c r="I61">
        <v>20</v>
      </c>
      <c r="J61">
        <v>58</v>
      </c>
      <c r="K61">
        <v>73</v>
      </c>
      <c r="L61">
        <f t="shared" si="12"/>
        <v>52</v>
      </c>
      <c r="M61" s="6">
        <v>20</v>
      </c>
      <c r="N61">
        <f t="shared" si="10"/>
        <v>64</v>
      </c>
      <c r="O61" s="1">
        <f>SUM(N$2:N61)/ROWS($2:61)</f>
        <v>70.733333333333334</v>
      </c>
      <c r="P61" t="str">
        <f t="shared" si="8"/>
        <v>-</v>
      </c>
      <c r="Q61" t="str">
        <f t="shared" si="5"/>
        <v>No</v>
      </c>
      <c r="U61">
        <f t="shared" si="9"/>
        <v>24</v>
      </c>
      <c r="W61" s="1"/>
      <c r="X61">
        <f t="shared" si="13"/>
        <v>0</v>
      </c>
      <c r="Z61">
        <v>1996</v>
      </c>
      <c r="AA61" s="30">
        <v>5148</v>
      </c>
      <c r="AB61" s="29"/>
    </row>
    <row r="62" spans="1:28" x14ac:dyDescent="0.25">
      <c r="A62" t="s">
        <v>64</v>
      </c>
      <c r="C62">
        <v>3</v>
      </c>
      <c r="D62">
        <v>2</v>
      </c>
      <c r="E62">
        <f>E61</f>
        <v>3</v>
      </c>
      <c r="F62">
        <v>46</v>
      </c>
      <c r="G62">
        <v>13</v>
      </c>
      <c r="H62">
        <v>13</v>
      </c>
      <c r="I62">
        <v>20</v>
      </c>
      <c r="J62">
        <v>47</v>
      </c>
      <c r="K62">
        <v>68</v>
      </c>
      <c r="L62">
        <f t="shared" si="12"/>
        <v>52</v>
      </c>
      <c r="M62" s="6">
        <v>20</v>
      </c>
      <c r="N62">
        <f t="shared" si="10"/>
        <v>64</v>
      </c>
      <c r="O62" s="1">
        <f>SUM(N$2:N62)/ROWS($2:62)</f>
        <v>70.622950819672127</v>
      </c>
      <c r="P62" t="str">
        <f t="shared" si="8"/>
        <v>-</v>
      </c>
      <c r="Q62" t="str">
        <f t="shared" si="5"/>
        <v>No</v>
      </c>
      <c r="U62">
        <f t="shared" si="9"/>
        <v>24</v>
      </c>
      <c r="W62" s="1"/>
      <c r="X62">
        <f t="shared" si="13"/>
        <v>0</v>
      </c>
      <c r="Z62">
        <v>1997</v>
      </c>
      <c r="AA62" s="30">
        <v>5788</v>
      </c>
      <c r="AB62" s="29"/>
    </row>
    <row r="63" spans="1:28" x14ac:dyDescent="0.25">
      <c r="A63" t="s">
        <v>65</v>
      </c>
      <c r="C63">
        <v>3</v>
      </c>
      <c r="D63">
        <v>2</v>
      </c>
      <c r="E63">
        <f>E62</f>
        <v>3</v>
      </c>
      <c r="F63">
        <v>46</v>
      </c>
      <c r="G63">
        <v>14</v>
      </c>
      <c r="H63">
        <v>17</v>
      </c>
      <c r="I63">
        <v>15</v>
      </c>
      <c r="J63">
        <v>52</v>
      </c>
      <c r="K63">
        <v>58</v>
      </c>
      <c r="L63">
        <f t="shared" si="12"/>
        <v>59</v>
      </c>
      <c r="M63" s="6">
        <v>16</v>
      </c>
      <c r="N63">
        <f t="shared" si="10"/>
        <v>60</v>
      </c>
      <c r="O63" s="1">
        <f>SUM(N$2:N63)/ROWS($2:63)</f>
        <v>70.451612903225808</v>
      </c>
      <c r="P63" t="str">
        <f t="shared" si="8"/>
        <v>-</v>
      </c>
      <c r="Q63" t="str">
        <f t="shared" si="5"/>
        <v>No</v>
      </c>
      <c r="U63">
        <f t="shared" si="9"/>
        <v>24</v>
      </c>
      <c r="W63" s="1"/>
      <c r="X63">
        <f t="shared" si="13"/>
        <v>0</v>
      </c>
      <c r="Z63">
        <v>1998</v>
      </c>
      <c r="AA63" s="30">
        <v>6346</v>
      </c>
      <c r="AB63" s="29"/>
    </row>
    <row r="64" spans="1:28" x14ac:dyDescent="0.25">
      <c r="A64" t="s">
        <v>66</v>
      </c>
      <c r="C64">
        <v>3</v>
      </c>
      <c r="D64">
        <v>2</v>
      </c>
      <c r="E64">
        <f>E63</f>
        <v>3</v>
      </c>
      <c r="F64">
        <v>46</v>
      </c>
      <c r="G64">
        <v>13</v>
      </c>
      <c r="H64">
        <v>11</v>
      </c>
      <c r="I64">
        <v>22</v>
      </c>
      <c r="J64">
        <v>56</v>
      </c>
      <c r="K64">
        <v>80</v>
      </c>
      <c r="L64">
        <f t="shared" si="12"/>
        <v>50</v>
      </c>
      <c r="M64" s="6">
        <v>21</v>
      </c>
      <c r="N64">
        <f t="shared" si="10"/>
        <v>65</v>
      </c>
      <c r="O64" s="1">
        <f>SUM(N$2:N64)/ROWS($2:64)</f>
        <v>70.365079365079367</v>
      </c>
      <c r="P64" t="str">
        <f t="shared" si="8"/>
        <v>-</v>
      </c>
      <c r="Q64" t="str">
        <f t="shared" si="5"/>
        <v>Yes</v>
      </c>
      <c r="T64" t="s">
        <v>112</v>
      </c>
      <c r="U64">
        <f t="shared" si="9"/>
        <v>24</v>
      </c>
      <c r="W64" s="1"/>
      <c r="X64">
        <f t="shared" si="13"/>
        <v>0</v>
      </c>
      <c r="Z64">
        <v>1999</v>
      </c>
      <c r="AA64" s="30">
        <v>7534</v>
      </c>
      <c r="AB64" s="29"/>
    </row>
    <row r="65" spans="1:28" x14ac:dyDescent="0.25">
      <c r="A65" t="s">
        <v>67</v>
      </c>
      <c r="C65">
        <v>4</v>
      </c>
      <c r="D65">
        <v>3</v>
      </c>
      <c r="E65">
        <v>4</v>
      </c>
      <c r="F65">
        <v>46</v>
      </c>
      <c r="G65">
        <v>12</v>
      </c>
      <c r="H65">
        <v>16</v>
      </c>
      <c r="I65">
        <v>18</v>
      </c>
      <c r="J65">
        <v>39</v>
      </c>
      <c r="K65">
        <v>53</v>
      </c>
      <c r="L65">
        <f t="shared" si="12"/>
        <v>52</v>
      </c>
      <c r="M65" s="6">
        <v>20</v>
      </c>
      <c r="N65">
        <f t="shared" si="10"/>
        <v>88</v>
      </c>
      <c r="O65" s="1">
        <f>SUM(N$2:N65)/ROWS($2:65)</f>
        <v>70.640625</v>
      </c>
      <c r="P65" t="str">
        <f t="shared" si="8"/>
        <v>-</v>
      </c>
      <c r="Q65" t="str">
        <f t="shared" si="5"/>
        <v>No</v>
      </c>
      <c r="U65">
        <f t="shared" si="9"/>
        <v>24</v>
      </c>
      <c r="W65" s="1"/>
      <c r="X65">
        <f t="shared" si="13"/>
        <v>0</v>
      </c>
      <c r="Z65">
        <v>2000</v>
      </c>
      <c r="AA65" s="30">
        <v>3916</v>
      </c>
      <c r="AB65" s="29"/>
    </row>
    <row r="66" spans="1:28" x14ac:dyDescent="0.25">
      <c r="A66" t="s">
        <v>68</v>
      </c>
      <c r="C66">
        <v>4</v>
      </c>
      <c r="D66">
        <v>3</v>
      </c>
      <c r="E66">
        <f>E65</f>
        <v>4</v>
      </c>
      <c r="F66">
        <v>46</v>
      </c>
      <c r="G66">
        <v>13</v>
      </c>
      <c r="H66">
        <v>13</v>
      </c>
      <c r="I66">
        <v>20</v>
      </c>
      <c r="J66">
        <v>42</v>
      </c>
      <c r="K66">
        <v>63</v>
      </c>
      <c r="L66">
        <f t="shared" si="12"/>
        <v>52</v>
      </c>
      <c r="M66" s="6">
        <v>17</v>
      </c>
      <c r="N66">
        <f t="shared" si="10"/>
        <v>85</v>
      </c>
      <c r="O66" s="1">
        <f>SUM(N$2:N66)/ROWS($2:66)</f>
        <v>70.861538461538458</v>
      </c>
      <c r="P66" t="str">
        <f t="shared" ref="P66:P88" si="14">IF(M66=U66,"Yes","-")</f>
        <v>-</v>
      </c>
      <c r="Q66" t="str">
        <f t="shared" si="5"/>
        <v>No</v>
      </c>
      <c r="U66">
        <f t="shared" ref="U66:U84" si="15">(F66+2)/2</f>
        <v>24</v>
      </c>
      <c r="W66" s="1"/>
      <c r="X66">
        <f t="shared" si="13"/>
        <v>0</v>
      </c>
      <c r="Z66">
        <v>2001</v>
      </c>
      <c r="AA66" s="30">
        <v>3915</v>
      </c>
      <c r="AB66" s="29"/>
    </row>
    <row r="67" spans="1:28" x14ac:dyDescent="0.25">
      <c r="A67" t="s">
        <v>69</v>
      </c>
      <c r="C67">
        <v>4</v>
      </c>
      <c r="D67">
        <v>3</v>
      </c>
      <c r="E67">
        <f>E66</f>
        <v>4</v>
      </c>
      <c r="F67">
        <v>46</v>
      </c>
      <c r="G67">
        <v>16</v>
      </c>
      <c r="H67">
        <v>9</v>
      </c>
      <c r="I67">
        <v>21</v>
      </c>
      <c r="J67">
        <v>54</v>
      </c>
      <c r="K67">
        <v>67</v>
      </c>
      <c r="L67">
        <f t="shared" si="12"/>
        <v>57</v>
      </c>
      <c r="M67" s="6">
        <v>14</v>
      </c>
      <c r="N67">
        <f t="shared" si="10"/>
        <v>82</v>
      </c>
      <c r="O67" s="1">
        <f>SUM(N$2:N67)/ROWS($2:67)</f>
        <v>71.030303030303031</v>
      </c>
      <c r="P67" t="str">
        <f t="shared" si="14"/>
        <v>-</v>
      </c>
      <c r="Q67" t="str">
        <f t="shared" ref="Q67:Q88" si="16">IF(  ( ((F67/2)+1)-(M67+4))&lt;0,"Yes","No")</f>
        <v>No</v>
      </c>
      <c r="U67">
        <f t="shared" si="15"/>
        <v>24</v>
      </c>
      <c r="W67" s="1"/>
      <c r="X67">
        <f t="shared" si="13"/>
        <v>0</v>
      </c>
      <c r="Z67">
        <v>2002</v>
      </c>
      <c r="AA67" s="30">
        <v>4379</v>
      </c>
      <c r="AB67" s="29"/>
    </row>
    <row r="68" spans="1:28" x14ac:dyDescent="0.25">
      <c r="A68" t="s">
        <v>70</v>
      </c>
      <c r="C68">
        <v>4</v>
      </c>
      <c r="D68">
        <v>3</v>
      </c>
      <c r="E68">
        <f>E67</f>
        <v>4</v>
      </c>
      <c r="F68">
        <v>46</v>
      </c>
      <c r="G68">
        <v>17</v>
      </c>
      <c r="H68">
        <v>15</v>
      </c>
      <c r="I68">
        <v>14</v>
      </c>
      <c r="J68">
        <v>52</v>
      </c>
      <c r="K68">
        <v>53</v>
      </c>
      <c r="L68">
        <f t="shared" si="12"/>
        <v>66</v>
      </c>
      <c r="M68" s="6">
        <v>10</v>
      </c>
      <c r="N68">
        <f t="shared" si="10"/>
        <v>78</v>
      </c>
      <c r="O68" s="1">
        <f>SUM(N$2:N68)/ROWS($2:68)</f>
        <v>71.134328358208961</v>
      </c>
      <c r="P68" t="str">
        <f t="shared" si="14"/>
        <v>-</v>
      </c>
      <c r="Q68" t="str">
        <f t="shared" si="16"/>
        <v>No</v>
      </c>
      <c r="U68">
        <f t="shared" si="15"/>
        <v>24</v>
      </c>
      <c r="W68" s="1"/>
      <c r="X68">
        <f t="shared" si="13"/>
        <v>0</v>
      </c>
      <c r="Z68">
        <v>2003</v>
      </c>
      <c r="AA68" s="30">
        <v>4458</v>
      </c>
      <c r="AB68" s="29"/>
    </row>
    <row r="69" spans="1:28" x14ac:dyDescent="0.25">
      <c r="A69" t="s">
        <v>71</v>
      </c>
      <c r="C69">
        <v>4</v>
      </c>
      <c r="D69">
        <v>3</v>
      </c>
      <c r="E69">
        <f>E68</f>
        <v>4</v>
      </c>
      <c r="F69">
        <v>46</v>
      </c>
      <c r="G69">
        <v>10</v>
      </c>
      <c r="H69">
        <v>14</v>
      </c>
      <c r="I69">
        <v>22</v>
      </c>
      <c r="J69">
        <v>35</v>
      </c>
      <c r="K69">
        <v>66</v>
      </c>
      <c r="L69">
        <f t="shared" si="12"/>
        <v>44</v>
      </c>
      <c r="M69" s="6">
        <v>24</v>
      </c>
      <c r="N69">
        <f t="shared" si="10"/>
        <v>92</v>
      </c>
      <c r="O69" s="1">
        <f>SUM(N$2:N69)/ROWS($2:69)</f>
        <v>71.441176470588232</v>
      </c>
      <c r="P69" t="str">
        <f t="shared" si="14"/>
        <v>Yes</v>
      </c>
      <c r="Q69" t="str">
        <f t="shared" si="16"/>
        <v>Yes</v>
      </c>
      <c r="T69" t="s">
        <v>112</v>
      </c>
      <c r="U69">
        <f t="shared" si="15"/>
        <v>24</v>
      </c>
      <c r="W69" s="1"/>
      <c r="X69">
        <f t="shared" si="13"/>
        <v>0</v>
      </c>
      <c r="Z69">
        <v>2004</v>
      </c>
      <c r="AA69" s="30">
        <v>5390</v>
      </c>
      <c r="AB69" s="29"/>
    </row>
    <row r="70" spans="1:28" x14ac:dyDescent="0.25">
      <c r="A70" t="s">
        <v>72</v>
      </c>
      <c r="B70" t="s">
        <v>4</v>
      </c>
      <c r="C70">
        <v>5</v>
      </c>
      <c r="D70" t="s">
        <v>123</v>
      </c>
      <c r="E70">
        <v>5</v>
      </c>
      <c r="F70">
        <v>42</v>
      </c>
      <c r="G70">
        <v>11</v>
      </c>
      <c r="H70">
        <v>10</v>
      </c>
      <c r="I70">
        <v>21</v>
      </c>
      <c r="J70">
        <v>39</v>
      </c>
      <c r="K70">
        <v>66</v>
      </c>
      <c r="L70">
        <f t="shared" si="12"/>
        <v>43</v>
      </c>
      <c r="M70" s="6">
        <v>17</v>
      </c>
      <c r="N70">
        <f t="shared" ref="N70:N81" si="17">IF(E70=4,68+M70,IF(E70=3,44+M70,IF(E70=5,92+M70,0)))</f>
        <v>109</v>
      </c>
      <c r="O70" s="1">
        <f>SUM(N$2:N70)/ROWS($2:70)</f>
        <v>71.985507246376812</v>
      </c>
      <c r="P70" t="str">
        <f t="shared" si="14"/>
        <v>-</v>
      </c>
      <c r="Q70" t="str">
        <f t="shared" si="16"/>
        <v>No</v>
      </c>
      <c r="U70">
        <f t="shared" si="15"/>
        <v>22</v>
      </c>
      <c r="W70" s="1"/>
      <c r="X70">
        <f t="shared" si="13"/>
        <v>0</v>
      </c>
      <c r="Z70">
        <v>2005</v>
      </c>
      <c r="AB70" s="29"/>
    </row>
    <row r="71" spans="1:28" x14ac:dyDescent="0.25">
      <c r="A71" t="s">
        <v>73</v>
      </c>
      <c r="B71" t="s">
        <v>4</v>
      </c>
      <c r="C71">
        <v>5</v>
      </c>
      <c r="D71" t="s">
        <v>123</v>
      </c>
      <c r="E71">
        <f t="shared" ref="E71:E77" si="18">E70</f>
        <v>5</v>
      </c>
      <c r="F71">
        <v>42</v>
      </c>
      <c r="G71">
        <v>17</v>
      </c>
      <c r="H71">
        <v>12</v>
      </c>
      <c r="I71">
        <v>13</v>
      </c>
      <c r="J71">
        <v>63</v>
      </c>
      <c r="K71">
        <v>48</v>
      </c>
      <c r="L71">
        <f t="shared" si="12"/>
        <v>63</v>
      </c>
      <c r="M71" s="6">
        <v>8</v>
      </c>
      <c r="N71">
        <f t="shared" si="17"/>
        <v>100</v>
      </c>
      <c r="O71" s="1">
        <f>SUM(N$2:N71)/ROWS($2:71)</f>
        <v>72.385714285714286</v>
      </c>
      <c r="P71" t="str">
        <f t="shared" si="14"/>
        <v>-</v>
      </c>
      <c r="Q71" t="str">
        <f t="shared" si="16"/>
        <v>No</v>
      </c>
      <c r="U71">
        <f t="shared" si="15"/>
        <v>22</v>
      </c>
      <c r="W71" s="1"/>
      <c r="X71">
        <f t="shared" si="13"/>
        <v>0</v>
      </c>
      <c r="Z71">
        <v>2006</v>
      </c>
      <c r="AB71" s="29"/>
    </row>
    <row r="72" spans="1:28" x14ac:dyDescent="0.25">
      <c r="A72" t="s">
        <v>74</v>
      </c>
      <c r="B72" t="s">
        <v>4</v>
      </c>
      <c r="C72">
        <v>5</v>
      </c>
      <c r="D72" t="s">
        <v>123</v>
      </c>
      <c r="E72">
        <f t="shared" si="18"/>
        <v>5</v>
      </c>
      <c r="F72">
        <v>46</v>
      </c>
      <c r="G72">
        <v>23</v>
      </c>
      <c r="H72">
        <v>11</v>
      </c>
      <c r="I72">
        <v>12</v>
      </c>
      <c r="J72">
        <v>65</v>
      </c>
      <c r="K72">
        <v>45</v>
      </c>
      <c r="L72">
        <f t="shared" si="12"/>
        <v>80</v>
      </c>
      <c r="M72" s="6">
        <v>4</v>
      </c>
      <c r="N72">
        <f t="shared" si="17"/>
        <v>96</v>
      </c>
      <c r="O72" s="1">
        <f>SUM(N$2:N72)/ROWS($2:72)</f>
        <v>72.718309859154928</v>
      </c>
      <c r="P72" t="str">
        <f t="shared" si="14"/>
        <v>-</v>
      </c>
      <c r="Q72" t="str">
        <f t="shared" si="16"/>
        <v>No</v>
      </c>
      <c r="S72" t="s">
        <v>109</v>
      </c>
      <c r="U72">
        <f t="shared" si="15"/>
        <v>24</v>
      </c>
      <c r="W72" s="1"/>
      <c r="X72">
        <f t="shared" si="13"/>
        <v>0</v>
      </c>
      <c r="Z72">
        <v>2007</v>
      </c>
      <c r="AB72" s="29"/>
    </row>
    <row r="73" spans="1:28" x14ac:dyDescent="0.25">
      <c r="A73" t="s">
        <v>75</v>
      </c>
      <c r="B73" t="s">
        <v>93</v>
      </c>
      <c r="C73">
        <v>5</v>
      </c>
      <c r="D73" t="s">
        <v>123</v>
      </c>
      <c r="E73">
        <f t="shared" si="18"/>
        <v>5</v>
      </c>
      <c r="F73">
        <v>46</v>
      </c>
      <c r="G73">
        <v>17</v>
      </c>
      <c r="H73">
        <v>11</v>
      </c>
      <c r="I73">
        <v>18</v>
      </c>
      <c r="J73">
        <v>71</v>
      </c>
      <c r="K73">
        <v>74</v>
      </c>
      <c r="L73">
        <f t="shared" si="12"/>
        <v>62</v>
      </c>
      <c r="M73" s="6">
        <v>14</v>
      </c>
      <c r="N73">
        <f t="shared" si="17"/>
        <v>106</v>
      </c>
      <c r="O73" s="1">
        <f>SUM(N$2:N73)/ROWS($2:73)</f>
        <v>73.180555555555557</v>
      </c>
      <c r="P73" t="str">
        <f t="shared" si="14"/>
        <v>-</v>
      </c>
      <c r="Q73" t="str">
        <f t="shared" si="16"/>
        <v>No</v>
      </c>
      <c r="U73">
        <f t="shared" si="15"/>
        <v>24</v>
      </c>
      <c r="W73" s="1"/>
      <c r="X73">
        <f t="shared" si="13"/>
        <v>0</v>
      </c>
      <c r="Z73">
        <v>2008</v>
      </c>
      <c r="AB73" s="29"/>
    </row>
    <row r="74" spans="1:28" x14ac:dyDescent="0.25">
      <c r="A74" t="s">
        <v>76</v>
      </c>
      <c r="B74" t="s">
        <v>93</v>
      </c>
      <c r="C74">
        <v>5</v>
      </c>
      <c r="D74" t="s">
        <v>123</v>
      </c>
      <c r="E74">
        <f t="shared" si="18"/>
        <v>5</v>
      </c>
      <c r="F74">
        <v>46</v>
      </c>
      <c r="G74">
        <v>11</v>
      </c>
      <c r="H74">
        <v>19</v>
      </c>
      <c r="I74">
        <v>16</v>
      </c>
      <c r="J74">
        <v>47</v>
      </c>
      <c r="K74">
        <v>51</v>
      </c>
      <c r="L74">
        <f t="shared" si="12"/>
        <v>52</v>
      </c>
      <c r="M74" s="6">
        <v>17</v>
      </c>
      <c r="N74">
        <f t="shared" si="17"/>
        <v>109</v>
      </c>
      <c r="O74" s="1">
        <f>SUM(N$2:N74)/ROWS($2:74)</f>
        <v>73.671232876712324</v>
      </c>
      <c r="P74" t="str">
        <f t="shared" si="14"/>
        <v>-</v>
      </c>
      <c r="Q74" t="str">
        <f t="shared" si="16"/>
        <v>No</v>
      </c>
      <c r="U74">
        <f t="shared" si="15"/>
        <v>24</v>
      </c>
      <c r="W74" s="1"/>
      <c r="X74">
        <f t="shared" si="13"/>
        <v>0</v>
      </c>
      <c r="Z74">
        <v>2009</v>
      </c>
      <c r="AB74" s="29"/>
    </row>
    <row r="75" spans="1:28" x14ac:dyDescent="0.25">
      <c r="A75" t="s">
        <v>77</v>
      </c>
      <c r="B75" t="s">
        <v>93</v>
      </c>
      <c r="C75">
        <v>5</v>
      </c>
      <c r="D75" t="s">
        <v>123</v>
      </c>
      <c r="E75">
        <f t="shared" si="18"/>
        <v>5</v>
      </c>
      <c r="F75">
        <v>44</v>
      </c>
      <c r="G75">
        <v>22</v>
      </c>
      <c r="H75">
        <v>12</v>
      </c>
      <c r="I75">
        <v>10</v>
      </c>
      <c r="J75">
        <v>62</v>
      </c>
      <c r="K75">
        <v>35</v>
      </c>
      <c r="L75">
        <f t="shared" si="12"/>
        <v>78</v>
      </c>
      <c r="M75" s="6">
        <v>5</v>
      </c>
      <c r="N75">
        <f t="shared" si="17"/>
        <v>97</v>
      </c>
      <c r="O75" s="1">
        <f>SUM(N$2:N75)/ROWS($2:75)</f>
        <v>73.986486486486484</v>
      </c>
      <c r="P75" t="str">
        <f t="shared" si="14"/>
        <v>-</v>
      </c>
      <c r="Q75" t="str">
        <f t="shared" si="16"/>
        <v>No</v>
      </c>
      <c r="S75" t="s">
        <v>110</v>
      </c>
      <c r="U75">
        <f t="shared" si="15"/>
        <v>23</v>
      </c>
      <c r="W75" s="1"/>
      <c r="X75">
        <f t="shared" si="13"/>
        <v>0</v>
      </c>
      <c r="Z75">
        <v>2010</v>
      </c>
      <c r="AB75" s="29"/>
    </row>
    <row r="76" spans="1:28" x14ac:dyDescent="0.25">
      <c r="A76" t="s">
        <v>78</v>
      </c>
      <c r="B76" t="s">
        <v>93</v>
      </c>
      <c r="C76">
        <v>5</v>
      </c>
      <c r="D76" t="s">
        <v>123</v>
      </c>
      <c r="E76">
        <f t="shared" si="18"/>
        <v>5</v>
      </c>
      <c r="F76">
        <v>46</v>
      </c>
      <c r="G76">
        <v>19</v>
      </c>
      <c r="H76">
        <v>14</v>
      </c>
      <c r="I76">
        <v>13</v>
      </c>
      <c r="J76">
        <v>55</v>
      </c>
      <c r="K76">
        <v>50</v>
      </c>
      <c r="L76">
        <f t="shared" si="12"/>
        <v>71</v>
      </c>
      <c r="M76" s="6">
        <v>8</v>
      </c>
      <c r="N76">
        <f t="shared" si="17"/>
        <v>100</v>
      </c>
      <c r="O76" s="1">
        <f>SUM(N$2:N76)/ROWS($2:76)</f>
        <v>74.333333333333329</v>
      </c>
      <c r="P76" t="str">
        <f t="shared" si="14"/>
        <v>-</v>
      </c>
      <c r="Q76" t="str">
        <f t="shared" si="16"/>
        <v>No</v>
      </c>
      <c r="U76">
        <f t="shared" si="15"/>
        <v>24</v>
      </c>
      <c r="W76" s="1"/>
      <c r="X76">
        <f t="shared" si="13"/>
        <v>0</v>
      </c>
      <c r="Z76">
        <v>2011</v>
      </c>
      <c r="AB76" s="29"/>
    </row>
    <row r="77" spans="1:28" x14ac:dyDescent="0.25">
      <c r="A77" t="s">
        <v>79</v>
      </c>
      <c r="B77" t="s">
        <v>93</v>
      </c>
      <c r="C77">
        <v>5</v>
      </c>
      <c r="D77" t="s">
        <v>123</v>
      </c>
      <c r="E77">
        <f t="shared" si="18"/>
        <v>5</v>
      </c>
      <c r="F77">
        <v>46</v>
      </c>
      <c r="G77">
        <v>23</v>
      </c>
      <c r="H77">
        <v>14</v>
      </c>
      <c r="I77">
        <v>9</v>
      </c>
      <c r="J77">
        <v>81</v>
      </c>
      <c r="K77">
        <v>45</v>
      </c>
      <c r="L77">
        <f t="shared" si="12"/>
        <v>83</v>
      </c>
      <c r="M77" s="6">
        <v>4</v>
      </c>
      <c r="N77">
        <f t="shared" si="17"/>
        <v>96</v>
      </c>
      <c r="O77" s="1">
        <f>SUM(N$2:N77)/ROWS($2:77)</f>
        <v>74.618421052631575</v>
      </c>
      <c r="P77" t="str">
        <f t="shared" si="14"/>
        <v>-</v>
      </c>
      <c r="Q77" t="str">
        <f t="shared" si="16"/>
        <v>No</v>
      </c>
      <c r="R77" t="s">
        <v>112</v>
      </c>
      <c r="S77" t="s">
        <v>108</v>
      </c>
      <c r="U77">
        <f t="shared" si="15"/>
        <v>24</v>
      </c>
      <c r="W77" s="1"/>
      <c r="X77">
        <f t="shared" si="13"/>
        <v>0</v>
      </c>
      <c r="Z77">
        <v>2012</v>
      </c>
      <c r="AB77" s="29"/>
    </row>
    <row r="78" spans="1:28" x14ac:dyDescent="0.25">
      <c r="A78" t="s">
        <v>80</v>
      </c>
      <c r="B78" t="s">
        <v>176</v>
      </c>
      <c r="C78">
        <v>4</v>
      </c>
      <c r="D78">
        <v>2</v>
      </c>
      <c r="E78">
        <v>4</v>
      </c>
      <c r="F78">
        <v>46</v>
      </c>
      <c r="G78">
        <v>12</v>
      </c>
      <c r="H78">
        <v>19</v>
      </c>
      <c r="I78">
        <v>15</v>
      </c>
      <c r="J78">
        <v>50</v>
      </c>
      <c r="K78">
        <v>60</v>
      </c>
      <c r="L78">
        <f t="shared" si="12"/>
        <v>55</v>
      </c>
      <c r="M78" s="6">
        <v>17</v>
      </c>
      <c r="N78">
        <f t="shared" si="17"/>
        <v>85</v>
      </c>
      <c r="O78" s="1">
        <f>SUM(N$2:N78)/ROWS($2:78)</f>
        <v>74.753246753246756</v>
      </c>
      <c r="P78" t="str">
        <f t="shared" si="14"/>
        <v>-</v>
      </c>
      <c r="Q78" t="str">
        <f t="shared" si="16"/>
        <v>No</v>
      </c>
      <c r="U78">
        <f t="shared" si="15"/>
        <v>24</v>
      </c>
      <c r="W78" s="1"/>
      <c r="X78">
        <f t="shared" si="13"/>
        <v>0</v>
      </c>
      <c r="Z78">
        <v>2013</v>
      </c>
      <c r="AA78" s="30">
        <v>4389</v>
      </c>
      <c r="AB78" s="29"/>
    </row>
    <row r="79" spans="1:28" x14ac:dyDescent="0.25">
      <c r="A79" t="s">
        <v>81</v>
      </c>
      <c r="B79" t="s">
        <v>176</v>
      </c>
      <c r="C79">
        <v>4</v>
      </c>
      <c r="D79">
        <v>2</v>
      </c>
      <c r="E79">
        <f>E78</f>
        <v>4</v>
      </c>
      <c r="F79">
        <v>46</v>
      </c>
      <c r="G79">
        <v>18</v>
      </c>
      <c r="H79">
        <v>17</v>
      </c>
      <c r="I79">
        <v>11</v>
      </c>
      <c r="J79">
        <v>52</v>
      </c>
      <c r="K79">
        <v>41</v>
      </c>
      <c r="L79">
        <f t="shared" si="12"/>
        <v>71</v>
      </c>
      <c r="M79" s="6">
        <v>7</v>
      </c>
      <c r="N79">
        <f t="shared" si="17"/>
        <v>75</v>
      </c>
      <c r="O79" s="1">
        <f>SUM(N$2:N79)/ROWS($2:79)</f>
        <v>74.756410256410263</v>
      </c>
      <c r="P79" t="str">
        <f t="shared" si="14"/>
        <v>-</v>
      </c>
      <c r="Q79" t="str">
        <f t="shared" si="16"/>
        <v>No</v>
      </c>
      <c r="S79" t="s">
        <v>109</v>
      </c>
      <c r="U79">
        <f t="shared" si="15"/>
        <v>24</v>
      </c>
      <c r="W79" s="1"/>
      <c r="X79">
        <f t="shared" si="13"/>
        <v>0</v>
      </c>
      <c r="Z79">
        <v>2014</v>
      </c>
      <c r="AA79" s="30">
        <v>4351</v>
      </c>
      <c r="AB79" s="29"/>
    </row>
    <row r="80" spans="1:28" x14ac:dyDescent="0.25">
      <c r="A80" t="s">
        <v>82</v>
      </c>
      <c r="B80" t="s">
        <v>176</v>
      </c>
      <c r="C80">
        <v>4</v>
      </c>
      <c r="D80">
        <v>2</v>
      </c>
      <c r="E80">
        <f>E79</f>
        <v>4</v>
      </c>
      <c r="F80">
        <v>46</v>
      </c>
      <c r="G80">
        <v>11</v>
      </c>
      <c r="H80">
        <v>19</v>
      </c>
      <c r="I80">
        <v>16</v>
      </c>
      <c r="J80">
        <v>46</v>
      </c>
      <c r="K80">
        <v>51</v>
      </c>
      <c r="L80">
        <f t="shared" si="12"/>
        <v>52</v>
      </c>
      <c r="M80" s="6">
        <v>18</v>
      </c>
      <c r="N80">
        <f t="shared" si="17"/>
        <v>86</v>
      </c>
      <c r="O80" s="1">
        <f>SUM(N$2:N80)/ROWS($2:80)</f>
        <v>74.898734177215189</v>
      </c>
      <c r="P80" t="str">
        <f t="shared" si="14"/>
        <v>-</v>
      </c>
      <c r="Q80" t="str">
        <f t="shared" si="16"/>
        <v>No</v>
      </c>
      <c r="U80">
        <f t="shared" si="15"/>
        <v>24</v>
      </c>
      <c r="W80" s="1"/>
      <c r="X80">
        <f t="shared" si="13"/>
        <v>0</v>
      </c>
      <c r="Z80">
        <v>2015</v>
      </c>
      <c r="AA80" s="30">
        <v>4686</v>
      </c>
      <c r="AB80" s="29"/>
    </row>
    <row r="81" spans="1:28" x14ac:dyDescent="0.25">
      <c r="A81" t="s">
        <v>83</v>
      </c>
      <c r="B81" t="s">
        <v>176</v>
      </c>
      <c r="C81">
        <v>4</v>
      </c>
      <c r="D81">
        <v>2</v>
      </c>
      <c r="E81">
        <f>E80</f>
        <v>4</v>
      </c>
      <c r="F81">
        <v>46</v>
      </c>
      <c r="G81">
        <v>7</v>
      </c>
      <c r="H81">
        <v>13</v>
      </c>
      <c r="I81">
        <v>26</v>
      </c>
      <c r="J81">
        <v>51</v>
      </c>
      <c r="K81">
        <v>87</v>
      </c>
      <c r="L81">
        <v>34</v>
      </c>
      <c r="M81" s="6">
        <v>24</v>
      </c>
      <c r="N81">
        <f t="shared" si="17"/>
        <v>92</v>
      </c>
      <c r="O81" s="1">
        <f>SUM(N$2:N81)/ROWS($2:81)</f>
        <v>75.112499999999997</v>
      </c>
      <c r="P81" t="str">
        <f t="shared" si="14"/>
        <v>Yes</v>
      </c>
      <c r="Q81" t="str">
        <f t="shared" si="16"/>
        <v>Yes</v>
      </c>
      <c r="T81" t="s">
        <v>112</v>
      </c>
      <c r="U81">
        <f t="shared" si="15"/>
        <v>24</v>
      </c>
      <c r="W81" s="1"/>
      <c r="X81">
        <f t="shared" si="13"/>
        <v>0</v>
      </c>
      <c r="Z81">
        <v>2016</v>
      </c>
      <c r="AA81" s="30">
        <v>4880</v>
      </c>
      <c r="AB81" s="29"/>
    </row>
    <row r="82" spans="1:28" x14ac:dyDescent="0.25">
      <c r="A82" t="s">
        <v>113</v>
      </c>
      <c r="B82" t="s">
        <v>114</v>
      </c>
      <c r="C82">
        <v>5</v>
      </c>
      <c r="D82" t="s">
        <v>123</v>
      </c>
      <c r="E82">
        <v>5</v>
      </c>
      <c r="F82">
        <v>46</v>
      </c>
      <c r="G82">
        <v>11</v>
      </c>
      <c r="H82">
        <v>17</v>
      </c>
      <c r="I82">
        <v>18</v>
      </c>
      <c r="J82">
        <v>55</v>
      </c>
      <c r="K82">
        <v>70</v>
      </c>
      <c r="L82">
        <v>50</v>
      </c>
      <c r="M82" s="6">
        <v>21</v>
      </c>
      <c r="N82">
        <v>113</v>
      </c>
      <c r="O82" s="1">
        <f>SUM(N$2:N82)/ROWS($2:82)</f>
        <v>75.580246913580254</v>
      </c>
      <c r="P82" t="str">
        <f t="shared" si="14"/>
        <v>-</v>
      </c>
      <c r="Q82" t="str">
        <f t="shared" si="16"/>
        <v>Yes</v>
      </c>
      <c r="T82" t="s">
        <v>112</v>
      </c>
      <c r="U82">
        <f t="shared" si="15"/>
        <v>24</v>
      </c>
      <c r="W82" s="1"/>
      <c r="X82">
        <f t="shared" si="13"/>
        <v>0</v>
      </c>
    </row>
    <row r="83" spans="1:28" x14ac:dyDescent="0.25">
      <c r="A83" t="s">
        <v>119</v>
      </c>
      <c r="B83" t="s">
        <v>120</v>
      </c>
      <c r="C83">
        <v>6</v>
      </c>
      <c r="D83" t="s">
        <v>124</v>
      </c>
      <c r="E83">
        <v>6</v>
      </c>
      <c r="F83">
        <v>42</v>
      </c>
      <c r="G83">
        <v>16</v>
      </c>
      <c r="H83">
        <v>10</v>
      </c>
      <c r="I83">
        <v>16</v>
      </c>
      <c r="J83">
        <v>65</v>
      </c>
      <c r="K83">
        <v>62</v>
      </c>
      <c r="L83">
        <v>58</v>
      </c>
      <c r="M83" s="6">
        <v>11</v>
      </c>
      <c r="N83">
        <v>137.5</v>
      </c>
      <c r="O83" s="1">
        <f>SUM(N$2:N83)/ROWS($2:83)</f>
        <v>76.33536585365853</v>
      </c>
      <c r="P83" t="str">
        <f t="shared" si="14"/>
        <v>-</v>
      </c>
      <c r="Q83" t="str">
        <f t="shared" si="16"/>
        <v>No</v>
      </c>
      <c r="U83">
        <f t="shared" si="15"/>
        <v>22</v>
      </c>
      <c r="W83" s="1"/>
      <c r="X83">
        <f t="shared" si="13"/>
        <v>0</v>
      </c>
    </row>
    <row r="84" spans="1:28" x14ac:dyDescent="0.25">
      <c r="A84" t="s">
        <v>121</v>
      </c>
      <c r="B84" t="s">
        <v>120</v>
      </c>
      <c r="C84">
        <v>6</v>
      </c>
      <c r="D84" t="s">
        <v>124</v>
      </c>
      <c r="E84">
        <v>6</v>
      </c>
      <c r="F84">
        <v>42</v>
      </c>
      <c r="G84">
        <v>16</v>
      </c>
      <c r="H84">
        <v>10</v>
      </c>
      <c r="I84">
        <v>16</v>
      </c>
      <c r="J84">
        <v>58</v>
      </c>
      <c r="K84">
        <v>63</v>
      </c>
      <c r="L84">
        <v>58</v>
      </c>
      <c r="M84" s="6">
        <v>12</v>
      </c>
      <c r="N84">
        <v>139.5</v>
      </c>
      <c r="O84" s="1">
        <f>SUM(N$2:N84)/ROWS($2:84)</f>
        <v>77.096385542168676</v>
      </c>
      <c r="P84" t="str">
        <f t="shared" si="14"/>
        <v>-</v>
      </c>
      <c r="Q84" t="str">
        <f t="shared" si="16"/>
        <v>No</v>
      </c>
      <c r="U84">
        <f t="shared" si="15"/>
        <v>22</v>
      </c>
      <c r="W84" s="1"/>
      <c r="X84">
        <f t="shared" si="13"/>
        <v>0</v>
      </c>
    </row>
    <row r="85" spans="1:28" x14ac:dyDescent="0.25">
      <c r="A85" t="s">
        <v>136</v>
      </c>
      <c r="B85" t="s">
        <v>120</v>
      </c>
      <c r="C85">
        <v>6</v>
      </c>
      <c r="D85" t="s">
        <v>124</v>
      </c>
      <c r="E85">
        <v>6</v>
      </c>
      <c r="F85">
        <v>34</v>
      </c>
      <c r="G85">
        <v>19</v>
      </c>
      <c r="H85">
        <v>9</v>
      </c>
      <c r="I85">
        <v>6</v>
      </c>
      <c r="J85">
        <v>52</v>
      </c>
      <c r="K85">
        <v>28</v>
      </c>
      <c r="L85">
        <v>66</v>
      </c>
      <c r="M85" s="6">
        <v>2</v>
      </c>
      <c r="N85">
        <v>118.5</v>
      </c>
      <c r="O85" s="1">
        <f>SUM(N$2:N85)/ROWS($2:85)</f>
        <v>77.589285714285708</v>
      </c>
      <c r="P85" t="str">
        <f t="shared" si="14"/>
        <v>-</v>
      </c>
      <c r="Q85" t="str">
        <f t="shared" si="16"/>
        <v>No</v>
      </c>
      <c r="R85" t="s">
        <v>141</v>
      </c>
      <c r="S85" t="s">
        <v>109</v>
      </c>
      <c r="U85">
        <v>22</v>
      </c>
      <c r="W85" s="1"/>
      <c r="X85">
        <f t="shared" si="13"/>
        <v>0</v>
      </c>
    </row>
    <row r="86" spans="1:28" x14ac:dyDescent="0.25">
      <c r="A86" t="s">
        <v>167</v>
      </c>
      <c r="B86" t="s">
        <v>120</v>
      </c>
      <c r="C86">
        <v>6</v>
      </c>
      <c r="D86" t="s">
        <v>124</v>
      </c>
      <c r="E86">
        <v>6</v>
      </c>
      <c r="F86">
        <v>42</v>
      </c>
      <c r="G86">
        <v>19</v>
      </c>
      <c r="H86">
        <v>9</v>
      </c>
      <c r="I86">
        <v>14</v>
      </c>
      <c r="J86">
        <v>58</v>
      </c>
      <c r="K86">
        <v>50</v>
      </c>
      <c r="L86">
        <v>66</v>
      </c>
      <c r="M86" s="6">
        <v>5</v>
      </c>
      <c r="N86">
        <f>92+23+9.5</f>
        <v>124.5</v>
      </c>
      <c r="O86" s="1">
        <f>SUM(N$2:N86)/ROWS($2:86)</f>
        <v>78.141176470588235</v>
      </c>
      <c r="P86" t="str">
        <f t="shared" si="14"/>
        <v>-</v>
      </c>
      <c r="Q86" t="str">
        <f t="shared" si="16"/>
        <v>No</v>
      </c>
      <c r="S86" t="s">
        <v>108</v>
      </c>
      <c r="U86">
        <v>22</v>
      </c>
      <c r="W86" s="1"/>
      <c r="X86">
        <f t="shared" si="13"/>
        <v>0</v>
      </c>
    </row>
    <row r="87" spans="1:28" x14ac:dyDescent="0.25">
      <c r="A87" t="s">
        <v>171</v>
      </c>
      <c r="B87" t="s">
        <v>173</v>
      </c>
      <c r="C87">
        <v>5</v>
      </c>
      <c r="D87" t="s">
        <v>123</v>
      </c>
      <c r="E87">
        <v>5</v>
      </c>
      <c r="F87">
        <v>46</v>
      </c>
      <c r="G87">
        <v>13</v>
      </c>
      <c r="H87">
        <v>12</v>
      </c>
      <c r="I87">
        <v>21</v>
      </c>
      <c r="J87">
        <v>55</v>
      </c>
      <c r="K87">
        <v>63</v>
      </c>
      <c r="L87">
        <v>51</v>
      </c>
      <c r="M87" s="6">
        <v>19</v>
      </c>
      <c r="N87">
        <f>92+19</f>
        <v>111</v>
      </c>
      <c r="O87" s="1">
        <f>SUM(N$2:N87)/ROWS($2:87)</f>
        <v>78.523255813953483</v>
      </c>
      <c r="P87" t="str">
        <f t="shared" si="14"/>
        <v>-</v>
      </c>
      <c r="Q87" t="str">
        <f t="shared" si="16"/>
        <v>No</v>
      </c>
      <c r="W87" s="1"/>
      <c r="X87">
        <f t="shared" si="13"/>
        <v>0</v>
      </c>
    </row>
    <row r="88" spans="1:28" x14ac:dyDescent="0.25">
      <c r="A88" t="s">
        <v>172</v>
      </c>
      <c r="B88" t="s">
        <v>173</v>
      </c>
      <c r="C88">
        <v>5</v>
      </c>
      <c r="D88" t="s">
        <v>123</v>
      </c>
      <c r="E88">
        <v>5</v>
      </c>
      <c r="F88">
        <v>46</v>
      </c>
      <c r="G88">
        <v>12</v>
      </c>
      <c r="H88">
        <v>17</v>
      </c>
      <c r="I88">
        <v>17</v>
      </c>
      <c r="J88">
        <v>55</v>
      </c>
      <c r="K88">
        <v>69</v>
      </c>
      <c r="L88">
        <v>53</v>
      </c>
      <c r="M88" s="6">
        <v>20</v>
      </c>
      <c r="N88">
        <v>112</v>
      </c>
      <c r="O88" s="1">
        <f>SUM(N$2:N88)/ROWS($2:88)</f>
        <v>78.908045977011497</v>
      </c>
      <c r="P88" t="str">
        <f t="shared" si="14"/>
        <v>-</v>
      </c>
      <c r="Q88" t="str">
        <f t="shared" si="16"/>
        <v>No</v>
      </c>
      <c r="W88" s="1"/>
      <c r="X88">
        <f t="shared" si="13"/>
        <v>0</v>
      </c>
    </row>
    <row r="89" spans="1:28" x14ac:dyDescent="0.25">
      <c r="A89" t="s">
        <v>175</v>
      </c>
      <c r="B89" t="s">
        <v>173</v>
      </c>
      <c r="O89" s="1"/>
      <c r="W89" s="1"/>
    </row>
    <row r="91" spans="1:28" x14ac:dyDescent="0.25">
      <c r="F91">
        <f t="shared" ref="F91:L91" si="19">SUM(F2:F90)</f>
        <v>3892</v>
      </c>
      <c r="G91">
        <f t="shared" si="19"/>
        <v>1359</v>
      </c>
      <c r="H91">
        <f t="shared" si="19"/>
        <v>1029</v>
      </c>
      <c r="I91">
        <f t="shared" si="19"/>
        <v>1504</v>
      </c>
      <c r="J91">
        <f t="shared" si="19"/>
        <v>5390</v>
      </c>
      <c r="K91">
        <f t="shared" si="19"/>
        <v>5599</v>
      </c>
      <c r="L91">
        <f t="shared" si="19"/>
        <v>4407</v>
      </c>
      <c r="M91" s="22">
        <f>SUM(M2:M89)/87</f>
        <v>13.758620689655173</v>
      </c>
      <c r="O91" s="6" t="s">
        <v>169</v>
      </c>
    </row>
    <row r="92" spans="1:28" x14ac:dyDescent="0.25">
      <c r="N92" s="22">
        <f>O88</f>
        <v>78.908045977011497</v>
      </c>
      <c r="O92" s="6" t="s">
        <v>168</v>
      </c>
      <c r="Y92" s="2"/>
    </row>
    <row r="94" spans="1:28" x14ac:dyDescent="0.25">
      <c r="D94" s="19" t="s">
        <v>98</v>
      </c>
      <c r="E94" s="7"/>
      <c r="L94" s="19" t="s">
        <v>99</v>
      </c>
      <c r="M94" s="7"/>
      <c r="O94" s="19" t="s">
        <v>100</v>
      </c>
      <c r="P94" s="14"/>
      <c r="Q94" s="14"/>
      <c r="R94" s="14"/>
      <c r="S94" s="14"/>
      <c r="T94" s="14"/>
      <c r="U94" s="7"/>
    </row>
    <row r="95" spans="1:28" x14ac:dyDescent="0.25">
      <c r="D95" s="8" t="s">
        <v>3</v>
      </c>
      <c r="E95" s="9" t="s">
        <v>104</v>
      </c>
      <c r="L95" s="8" t="s">
        <v>96</v>
      </c>
      <c r="M95" s="9" t="s">
        <v>104</v>
      </c>
      <c r="O95" s="8"/>
      <c r="P95" s="15" t="s">
        <v>95</v>
      </c>
      <c r="Q95" s="15"/>
      <c r="R95" s="15"/>
      <c r="S95" s="15"/>
      <c r="T95" s="15"/>
      <c r="U95" s="9" t="s">
        <v>94</v>
      </c>
    </row>
    <row r="96" spans="1:28" x14ac:dyDescent="0.25">
      <c r="D96" s="10">
        <v>2</v>
      </c>
      <c r="E96" s="11">
        <f t="shared" ref="E96:E101" si="20">COUNTIF(C$2:C$91,D96)</f>
        <v>2</v>
      </c>
      <c r="L96" s="10">
        <v>1</v>
      </c>
      <c r="M96" s="11">
        <f t="shared" ref="M96:M119" si="21">COUNTIF(M$2:M$90,L96)</f>
        <v>1</v>
      </c>
      <c r="O96" s="25" t="s">
        <v>126</v>
      </c>
      <c r="P96" s="16">
        <f>SUM(M96:M101)</f>
        <v>17</v>
      </c>
      <c r="Q96" s="16"/>
      <c r="R96" s="16"/>
      <c r="S96" s="16"/>
      <c r="T96" s="27" t="s">
        <v>130</v>
      </c>
      <c r="U96" s="11">
        <f>SUM(M96:M99)</f>
        <v>11</v>
      </c>
    </row>
    <row r="97" spans="4:21" x14ac:dyDescent="0.25">
      <c r="D97" s="18" t="s">
        <v>1</v>
      </c>
      <c r="E97" s="11">
        <f t="shared" si="20"/>
        <v>22</v>
      </c>
      <c r="L97" s="10">
        <v>2</v>
      </c>
      <c r="M97" s="11">
        <f t="shared" si="21"/>
        <v>1</v>
      </c>
      <c r="O97" s="25" t="s">
        <v>127</v>
      </c>
      <c r="P97" s="16">
        <f>SUM(M102:M107)</f>
        <v>20</v>
      </c>
      <c r="Q97" s="16"/>
      <c r="R97" s="16"/>
      <c r="S97" s="16"/>
      <c r="T97" s="28" t="s">
        <v>133</v>
      </c>
      <c r="U97" s="11">
        <f>SUM(M100:M103)</f>
        <v>13</v>
      </c>
    </row>
    <row r="98" spans="4:21" x14ac:dyDescent="0.25">
      <c r="D98" s="10">
        <v>3</v>
      </c>
      <c r="E98" s="11">
        <f t="shared" si="20"/>
        <v>16</v>
      </c>
      <c r="L98" s="10">
        <v>3</v>
      </c>
      <c r="M98" s="11">
        <f t="shared" si="21"/>
        <v>3</v>
      </c>
      <c r="O98" s="26" t="s">
        <v>128</v>
      </c>
      <c r="P98" s="16">
        <f>SUM(M108:M113)</f>
        <v>22</v>
      </c>
      <c r="Q98" s="16"/>
      <c r="R98" s="16"/>
      <c r="S98" s="16"/>
      <c r="T98" s="28" t="s">
        <v>134</v>
      </c>
      <c r="U98" s="11">
        <f>SUM(M104:M107)</f>
        <v>13</v>
      </c>
    </row>
    <row r="99" spans="4:21" x14ac:dyDescent="0.25">
      <c r="D99" s="10">
        <v>4</v>
      </c>
      <c r="E99" s="4">
        <f t="shared" si="20"/>
        <v>32</v>
      </c>
      <c r="L99" s="10">
        <v>4</v>
      </c>
      <c r="M99" s="11">
        <f t="shared" si="21"/>
        <v>6</v>
      </c>
      <c r="O99" s="26" t="s">
        <v>129</v>
      </c>
      <c r="P99" s="3">
        <f>SUM(M114:M119)</f>
        <v>28</v>
      </c>
      <c r="Q99" s="3"/>
      <c r="R99" s="16"/>
      <c r="S99" s="16"/>
      <c r="T99" s="28" t="s">
        <v>135</v>
      </c>
      <c r="U99" s="11">
        <f>SUM(M108:M111)</f>
        <v>13</v>
      </c>
    </row>
    <row r="100" spans="4:21" x14ac:dyDescent="0.25">
      <c r="D100" s="10">
        <v>5</v>
      </c>
      <c r="E100" s="11">
        <f t="shared" si="20"/>
        <v>11</v>
      </c>
      <c r="L100" s="10">
        <v>5</v>
      </c>
      <c r="M100" s="11">
        <f t="shared" si="21"/>
        <v>4</v>
      </c>
      <c r="O100" s="10"/>
      <c r="P100" s="16"/>
      <c r="Q100" s="16"/>
      <c r="R100" s="16"/>
      <c r="S100" s="16"/>
      <c r="T100" s="28" t="s">
        <v>131</v>
      </c>
      <c r="U100" s="3">
        <f>SUM(M112:M115)</f>
        <v>19</v>
      </c>
    </row>
    <row r="101" spans="4:21" x14ac:dyDescent="0.25">
      <c r="D101" s="10">
        <v>6</v>
      </c>
      <c r="E101" s="11">
        <f t="shared" si="20"/>
        <v>4</v>
      </c>
      <c r="L101" s="10">
        <v>6</v>
      </c>
      <c r="M101" s="11">
        <f t="shared" si="21"/>
        <v>2</v>
      </c>
      <c r="O101" s="10" t="s">
        <v>101</v>
      </c>
      <c r="P101" s="16"/>
      <c r="Q101" s="16"/>
      <c r="R101" s="16"/>
      <c r="S101" s="16"/>
      <c r="T101" s="28" t="s">
        <v>132</v>
      </c>
      <c r="U101" s="11">
        <f>SUM(M116:M119)</f>
        <v>18</v>
      </c>
    </row>
    <row r="102" spans="4:21" x14ac:dyDescent="0.25">
      <c r="D102" s="12"/>
      <c r="E102" s="13"/>
      <c r="L102" s="10">
        <v>7</v>
      </c>
      <c r="M102" s="11">
        <f t="shared" si="21"/>
        <v>4</v>
      </c>
      <c r="O102" s="10"/>
      <c r="P102" s="16"/>
      <c r="Q102" s="16"/>
      <c r="R102" s="16"/>
      <c r="S102" s="16"/>
      <c r="T102" s="28"/>
      <c r="U102" s="11"/>
    </row>
    <row r="103" spans="4:21" x14ac:dyDescent="0.25">
      <c r="D103" s="12"/>
      <c r="E103" s="13">
        <f>SUM(E96:E102)</f>
        <v>87</v>
      </c>
      <c r="L103" s="10">
        <v>8</v>
      </c>
      <c r="M103" s="11">
        <f t="shared" si="21"/>
        <v>3</v>
      </c>
      <c r="O103" s="12"/>
      <c r="P103" s="17">
        <f>SUM(P96:P101)</f>
        <v>87</v>
      </c>
      <c r="Q103" s="17"/>
      <c r="R103" s="17"/>
      <c r="S103" s="17"/>
      <c r="T103" s="17"/>
      <c r="U103" s="13">
        <f>SUM(U96:U101)</f>
        <v>87</v>
      </c>
    </row>
    <row r="104" spans="4:21" x14ac:dyDescent="0.25">
      <c r="L104" s="10">
        <v>9</v>
      </c>
      <c r="M104" s="11">
        <f t="shared" si="21"/>
        <v>2</v>
      </c>
    </row>
    <row r="105" spans="4:21" x14ac:dyDescent="0.25">
      <c r="L105" s="10">
        <v>10</v>
      </c>
      <c r="M105" s="11">
        <f t="shared" si="21"/>
        <v>3</v>
      </c>
    </row>
    <row r="106" spans="4:21" x14ac:dyDescent="0.25">
      <c r="L106" s="10">
        <v>11</v>
      </c>
      <c r="M106" s="11">
        <f t="shared" si="21"/>
        <v>4</v>
      </c>
    </row>
    <row r="107" spans="4:21" x14ac:dyDescent="0.25">
      <c r="L107" s="10">
        <v>12</v>
      </c>
      <c r="M107" s="11">
        <f t="shared" si="21"/>
        <v>4</v>
      </c>
    </row>
    <row r="108" spans="4:21" x14ac:dyDescent="0.25">
      <c r="L108" s="10">
        <v>13</v>
      </c>
      <c r="M108" s="11">
        <f t="shared" si="21"/>
        <v>4</v>
      </c>
    </row>
    <row r="109" spans="4:21" x14ac:dyDescent="0.25">
      <c r="L109" s="10">
        <v>14</v>
      </c>
      <c r="M109" s="11">
        <f t="shared" si="21"/>
        <v>4</v>
      </c>
    </row>
    <row r="110" spans="4:21" x14ac:dyDescent="0.25">
      <c r="L110" s="10">
        <v>15</v>
      </c>
      <c r="M110" s="11">
        <f t="shared" si="21"/>
        <v>3</v>
      </c>
    </row>
    <row r="111" spans="4:21" x14ac:dyDescent="0.25">
      <c r="L111" s="10">
        <v>16</v>
      </c>
      <c r="M111" s="11">
        <f t="shared" si="21"/>
        <v>2</v>
      </c>
    </row>
    <row r="112" spans="4:21" x14ac:dyDescent="0.25">
      <c r="L112" s="10">
        <v>17</v>
      </c>
      <c r="M112" s="4">
        <f t="shared" si="21"/>
        <v>7</v>
      </c>
    </row>
    <row r="113" spans="1:13" x14ac:dyDescent="0.25">
      <c r="L113" s="10">
        <v>18</v>
      </c>
      <c r="M113" s="11">
        <f t="shared" si="21"/>
        <v>2</v>
      </c>
    </row>
    <row r="114" spans="1:13" x14ac:dyDescent="0.25">
      <c r="L114" s="10">
        <v>19</v>
      </c>
      <c r="M114" s="11">
        <f t="shared" si="21"/>
        <v>3</v>
      </c>
    </row>
    <row r="115" spans="1:13" x14ac:dyDescent="0.25">
      <c r="L115" s="10">
        <v>20</v>
      </c>
      <c r="M115" s="4">
        <f t="shared" si="21"/>
        <v>7</v>
      </c>
    </row>
    <row r="116" spans="1:13" x14ac:dyDescent="0.25">
      <c r="L116" s="10">
        <v>21</v>
      </c>
      <c r="M116" s="4">
        <f t="shared" si="21"/>
        <v>7</v>
      </c>
    </row>
    <row r="117" spans="1:13" x14ac:dyDescent="0.25">
      <c r="L117" s="10">
        <v>22</v>
      </c>
      <c r="M117" s="11">
        <f t="shared" si="21"/>
        <v>5</v>
      </c>
    </row>
    <row r="118" spans="1:13" x14ac:dyDescent="0.25">
      <c r="L118" s="10">
        <v>23</v>
      </c>
      <c r="M118" s="11">
        <f t="shared" si="21"/>
        <v>1</v>
      </c>
    </row>
    <row r="119" spans="1:13" x14ac:dyDescent="0.25">
      <c r="L119" s="10">
        <v>24</v>
      </c>
      <c r="M119" s="11">
        <f t="shared" si="21"/>
        <v>5</v>
      </c>
    </row>
    <row r="120" spans="1:13" x14ac:dyDescent="0.25">
      <c r="L120" s="10"/>
      <c r="M120" s="11"/>
    </row>
    <row r="121" spans="1:13" x14ac:dyDescent="0.25">
      <c r="L121" s="12"/>
      <c r="M121" s="13">
        <f>SUM(M96:M119)</f>
        <v>87</v>
      </c>
    </row>
    <row r="123" spans="1:13" x14ac:dyDescent="0.25">
      <c r="A123" t="s">
        <v>97</v>
      </c>
    </row>
    <row r="124" spans="1:13" x14ac:dyDescent="0.25">
      <c r="A124" s="5" t="s">
        <v>125</v>
      </c>
    </row>
    <row r="125" spans="1:13" x14ac:dyDescent="0.25">
      <c r="A125" t="s">
        <v>158</v>
      </c>
    </row>
    <row r="126" spans="1:13" x14ac:dyDescent="0.25">
      <c r="A126" t="s">
        <v>159</v>
      </c>
    </row>
    <row r="128" spans="1:13" x14ac:dyDescent="0.25">
      <c r="A128" t="s">
        <v>102</v>
      </c>
    </row>
    <row r="129" spans="1:1" x14ac:dyDescent="0.25">
      <c r="A129" t="s">
        <v>160</v>
      </c>
    </row>
    <row r="130" spans="1:1" x14ac:dyDescent="0.25">
      <c r="A130" t="s">
        <v>161</v>
      </c>
    </row>
    <row r="131" spans="1:1" x14ac:dyDescent="0.25">
      <c r="A131" t="s">
        <v>162</v>
      </c>
    </row>
    <row r="132" spans="1:1" x14ac:dyDescent="0.25">
      <c r="A132" t="s">
        <v>103</v>
      </c>
    </row>
    <row r="133" spans="1:1" x14ac:dyDescent="0.25">
      <c r="A133" t="s">
        <v>163</v>
      </c>
    </row>
  </sheetData>
  <autoFilter ref="A1:AF89"/>
  <phoneticPr fontId="5" type="noConversion"/>
  <pageMargins left="0.7" right="0.7" top="0.75" bottom="0.75" header="0.3" footer="0.3"/>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1"/>
  <sheetViews>
    <sheetView workbookViewId="0">
      <pane xSplit="4" ySplit="1" topLeftCell="E2" activePane="bottomRight" state="frozen"/>
      <selection pane="topRight" activeCell="D1" sqref="D1"/>
      <selection pane="bottomLeft" activeCell="A2" sqref="A2"/>
      <selection pane="bottomRight" activeCell="L4" sqref="L4"/>
    </sheetView>
  </sheetViews>
  <sheetFormatPr defaultRowHeight="15" x14ac:dyDescent="0.25"/>
  <cols>
    <col min="2" max="2" width="22.85546875" customWidth="1"/>
    <col min="3" max="3" width="6.28515625" customWidth="1"/>
    <col min="4" max="4" width="7.7109375" customWidth="1"/>
    <col min="5" max="12" width="5.7109375" customWidth="1"/>
    <col min="13" max="13" width="5.7109375" style="6" customWidth="1"/>
    <col min="18" max="18" width="9" customWidth="1"/>
    <col min="20" max="20" width="3.7109375" customWidth="1"/>
    <col min="21" max="30" width="3.7109375" hidden="1" customWidth="1"/>
    <col min="31" max="35" width="3.7109375" style="6" customWidth="1"/>
    <col min="36" max="37" width="3.7109375" customWidth="1"/>
  </cols>
  <sheetData>
    <row r="1" spans="1:39" s="20" customFormat="1" ht="47.25" customHeight="1" x14ac:dyDescent="0.25">
      <c r="A1" s="20" t="s">
        <v>84</v>
      </c>
      <c r="B1" s="20" t="s">
        <v>137</v>
      </c>
      <c r="C1" s="20" t="s">
        <v>3</v>
      </c>
      <c r="D1" s="24" t="s">
        <v>2</v>
      </c>
      <c r="E1" s="20" t="s">
        <v>3</v>
      </c>
      <c r="F1" s="20" t="s">
        <v>85</v>
      </c>
      <c r="G1" s="20" t="s">
        <v>86</v>
      </c>
      <c r="H1" s="20" t="s">
        <v>87</v>
      </c>
      <c r="I1" s="20" t="s">
        <v>88</v>
      </c>
      <c r="J1" s="20" t="s">
        <v>89</v>
      </c>
      <c r="K1" s="20" t="s">
        <v>90</v>
      </c>
      <c r="L1" s="20" t="s">
        <v>91</v>
      </c>
      <c r="M1" s="21" t="s">
        <v>92</v>
      </c>
      <c r="N1" s="20" t="s">
        <v>115</v>
      </c>
      <c r="O1" s="20" t="s">
        <v>116</v>
      </c>
      <c r="P1" s="20" t="s">
        <v>117</v>
      </c>
      <c r="U1" s="20" t="s">
        <v>152</v>
      </c>
      <c r="V1" s="20" t="s">
        <v>153</v>
      </c>
      <c r="W1" s="20" t="s">
        <v>154</v>
      </c>
      <c r="X1" s="20" t="s">
        <v>155</v>
      </c>
      <c r="Y1" s="20" t="s">
        <v>156</v>
      </c>
      <c r="Z1" s="20" t="s">
        <v>152</v>
      </c>
      <c r="AA1" s="20" t="s">
        <v>153</v>
      </c>
      <c r="AB1" s="20" t="s">
        <v>154</v>
      </c>
      <c r="AC1" s="20" t="s">
        <v>155</v>
      </c>
      <c r="AD1" s="20" t="s">
        <v>156</v>
      </c>
      <c r="AE1" s="21" t="s">
        <v>152</v>
      </c>
      <c r="AF1" s="21" t="s">
        <v>153</v>
      </c>
      <c r="AG1" s="21" t="s">
        <v>154</v>
      </c>
      <c r="AH1" s="21" t="s">
        <v>155</v>
      </c>
      <c r="AI1" s="21" t="s">
        <v>156</v>
      </c>
    </row>
    <row r="2" spans="1:39" x14ac:dyDescent="0.25">
      <c r="A2" t="s">
        <v>142</v>
      </c>
      <c r="B2" t="s">
        <v>150</v>
      </c>
      <c r="C2" s="23"/>
      <c r="D2" s="23" t="s">
        <v>151</v>
      </c>
      <c r="E2">
        <v>3</v>
      </c>
      <c r="F2">
        <v>42</v>
      </c>
      <c r="G2">
        <v>11</v>
      </c>
      <c r="H2">
        <v>12</v>
      </c>
      <c r="I2">
        <v>19</v>
      </c>
      <c r="J2">
        <v>56</v>
      </c>
      <c r="K2">
        <v>70</v>
      </c>
      <c r="L2">
        <v>34</v>
      </c>
      <c r="M2" s="6">
        <v>19</v>
      </c>
      <c r="O2" s="1"/>
      <c r="P2" s="2">
        <f>(F2+2)/2</f>
        <v>22</v>
      </c>
      <c r="Q2" s="29"/>
      <c r="R2">
        <f>F2-SUM(G2:I2)</f>
        <v>0</v>
      </c>
      <c r="S2" s="2"/>
      <c r="T2" s="31">
        <v>42</v>
      </c>
      <c r="U2" s="32">
        <v>9</v>
      </c>
      <c r="V2" s="32">
        <v>6</v>
      </c>
      <c r="W2" s="32">
        <v>6</v>
      </c>
      <c r="X2" s="32">
        <v>37</v>
      </c>
      <c r="Y2" s="32">
        <v>28</v>
      </c>
      <c r="Z2" s="32">
        <v>2</v>
      </c>
      <c r="AA2" s="32">
        <v>6</v>
      </c>
      <c r="AB2" s="32">
        <v>13</v>
      </c>
      <c r="AC2" s="32">
        <v>19</v>
      </c>
      <c r="AD2" s="32">
        <v>42</v>
      </c>
      <c r="AE2" s="35">
        <v>11</v>
      </c>
      <c r="AF2" s="35">
        <v>12</v>
      </c>
      <c r="AG2" s="35">
        <v>19</v>
      </c>
      <c r="AH2" s="35">
        <v>56</v>
      </c>
      <c r="AI2" s="35">
        <v>70</v>
      </c>
      <c r="AJ2" s="31">
        <v>34</v>
      </c>
      <c r="AK2" s="33">
        <v>0.40476190476190477</v>
      </c>
      <c r="AL2" s="32"/>
      <c r="AM2" s="34">
        <v>-14</v>
      </c>
    </row>
    <row r="3" spans="1:39" x14ac:dyDescent="0.25">
      <c r="A3" t="s">
        <v>143</v>
      </c>
      <c r="B3" t="s">
        <v>150</v>
      </c>
      <c r="C3" s="23"/>
      <c r="D3" s="23" t="s">
        <v>151</v>
      </c>
      <c r="E3">
        <f>E2</f>
        <v>3</v>
      </c>
      <c r="F3">
        <v>42</v>
      </c>
      <c r="G3">
        <v>10</v>
      </c>
      <c r="H3">
        <v>13</v>
      </c>
      <c r="I3">
        <v>19</v>
      </c>
      <c r="J3">
        <v>48</v>
      </c>
      <c r="K3">
        <v>71</v>
      </c>
      <c r="L3">
        <v>33</v>
      </c>
      <c r="M3" s="6">
        <v>19</v>
      </c>
      <c r="O3" s="1"/>
      <c r="P3" s="2">
        <f>(F3+2)/2</f>
        <v>22</v>
      </c>
      <c r="Q3" s="29"/>
      <c r="R3">
        <f t="shared" ref="R3:R9" si="0">F3-SUM(G3:I3)</f>
        <v>0</v>
      </c>
      <c r="T3" s="31">
        <v>42</v>
      </c>
      <c r="U3" s="32">
        <v>6</v>
      </c>
      <c r="V3" s="32">
        <v>9</v>
      </c>
      <c r="W3" s="32">
        <v>6</v>
      </c>
      <c r="X3" s="32">
        <v>29</v>
      </c>
      <c r="Y3" s="32">
        <v>24</v>
      </c>
      <c r="Z3" s="32">
        <v>4</v>
      </c>
      <c r="AA3" s="32">
        <v>4</v>
      </c>
      <c r="AB3" s="32">
        <v>13</v>
      </c>
      <c r="AC3" s="32">
        <v>19</v>
      </c>
      <c r="AD3" s="32">
        <v>47</v>
      </c>
      <c r="AE3" s="35">
        <v>10</v>
      </c>
      <c r="AF3" s="35">
        <v>13</v>
      </c>
      <c r="AG3" s="35">
        <v>19</v>
      </c>
      <c r="AH3" s="35">
        <v>48</v>
      </c>
      <c r="AI3" s="35">
        <v>71</v>
      </c>
      <c r="AJ3" s="31">
        <v>33</v>
      </c>
      <c r="AK3" s="33">
        <v>0.39285714285714285</v>
      </c>
      <c r="AL3" s="32"/>
      <c r="AM3" s="34">
        <v>-23</v>
      </c>
    </row>
    <row r="4" spans="1:39" x14ac:dyDescent="0.25">
      <c r="A4" t="s">
        <v>144</v>
      </c>
      <c r="B4" t="s">
        <v>150</v>
      </c>
      <c r="C4" s="23"/>
      <c r="D4" s="23" t="s">
        <v>151</v>
      </c>
      <c r="E4">
        <f t="shared" ref="E4:E9" si="1">E3</f>
        <v>3</v>
      </c>
      <c r="F4">
        <v>28</v>
      </c>
      <c r="G4">
        <v>10</v>
      </c>
      <c r="H4">
        <v>10</v>
      </c>
      <c r="I4">
        <v>8</v>
      </c>
      <c r="J4">
        <v>39</v>
      </c>
      <c r="K4">
        <v>36</v>
      </c>
      <c r="L4">
        <v>30</v>
      </c>
      <c r="M4" s="6">
        <v>6</v>
      </c>
      <c r="O4" s="1"/>
      <c r="P4" s="2">
        <v>15</v>
      </c>
      <c r="Q4" s="29"/>
      <c r="R4">
        <f t="shared" si="0"/>
        <v>0</v>
      </c>
      <c r="T4" s="31">
        <v>28</v>
      </c>
      <c r="U4" s="32">
        <v>7</v>
      </c>
      <c r="V4" s="32">
        <v>4</v>
      </c>
      <c r="W4" s="32">
        <v>3</v>
      </c>
      <c r="X4" s="32">
        <v>23</v>
      </c>
      <c r="Y4" s="32">
        <v>15</v>
      </c>
      <c r="Z4" s="32">
        <v>3</v>
      </c>
      <c r="AA4" s="32">
        <v>6</v>
      </c>
      <c r="AB4" s="32">
        <v>5</v>
      </c>
      <c r="AC4" s="32">
        <v>16</v>
      </c>
      <c r="AD4" s="32">
        <v>21</v>
      </c>
      <c r="AE4" s="35">
        <v>10</v>
      </c>
      <c r="AF4" s="35">
        <v>10</v>
      </c>
      <c r="AG4" s="35">
        <v>8</v>
      </c>
      <c r="AH4" s="35">
        <v>39</v>
      </c>
      <c r="AI4" s="35">
        <v>36</v>
      </c>
      <c r="AJ4" s="31">
        <v>30</v>
      </c>
      <c r="AK4" s="33">
        <v>0.5357142857142857</v>
      </c>
      <c r="AL4" s="32"/>
      <c r="AM4" s="34">
        <v>3</v>
      </c>
    </row>
    <row r="5" spans="1:39" x14ac:dyDescent="0.25">
      <c r="A5" t="s">
        <v>145</v>
      </c>
      <c r="B5" t="s">
        <v>150</v>
      </c>
      <c r="C5" s="23"/>
      <c r="D5" s="23" t="s">
        <v>151</v>
      </c>
      <c r="E5">
        <f t="shared" si="1"/>
        <v>3</v>
      </c>
      <c r="F5">
        <v>14</v>
      </c>
      <c r="G5">
        <v>7</v>
      </c>
      <c r="H5">
        <v>3</v>
      </c>
      <c r="I5">
        <v>4</v>
      </c>
      <c r="J5">
        <v>21</v>
      </c>
      <c r="K5">
        <v>18</v>
      </c>
      <c r="L5">
        <v>30</v>
      </c>
      <c r="M5" s="6">
        <v>2</v>
      </c>
      <c r="O5" s="1"/>
      <c r="P5" s="2">
        <v>8</v>
      </c>
      <c r="Q5" s="29"/>
      <c r="R5">
        <f t="shared" si="0"/>
        <v>0</v>
      </c>
      <c r="T5" s="31">
        <v>40</v>
      </c>
      <c r="U5" s="32">
        <v>12</v>
      </c>
      <c r="V5" s="32">
        <v>6</v>
      </c>
      <c r="W5" s="32">
        <v>2</v>
      </c>
      <c r="X5" s="32">
        <v>51</v>
      </c>
      <c r="Y5" s="32">
        <v>27</v>
      </c>
      <c r="Z5" s="32">
        <v>2</v>
      </c>
      <c r="AA5" s="32">
        <v>1</v>
      </c>
      <c r="AB5" s="32">
        <v>17</v>
      </c>
      <c r="AC5" s="32">
        <v>23</v>
      </c>
      <c r="AD5" s="32">
        <v>67</v>
      </c>
      <c r="AE5" s="35">
        <v>14</v>
      </c>
      <c r="AF5" s="35">
        <v>7</v>
      </c>
      <c r="AG5" s="35">
        <v>19</v>
      </c>
      <c r="AH5" s="35">
        <v>74</v>
      </c>
      <c r="AI5" s="35">
        <v>94</v>
      </c>
      <c r="AJ5" s="31">
        <v>35</v>
      </c>
      <c r="AK5" s="33">
        <v>0.4375</v>
      </c>
      <c r="AL5" s="32"/>
      <c r="AM5" s="34">
        <v>-20</v>
      </c>
    </row>
    <row r="6" spans="1:39" x14ac:dyDescent="0.25">
      <c r="A6" t="s">
        <v>146</v>
      </c>
      <c r="B6" t="s">
        <v>150</v>
      </c>
      <c r="C6" s="23"/>
      <c r="D6" s="23" t="s">
        <v>151</v>
      </c>
      <c r="E6">
        <f t="shared" si="1"/>
        <v>3</v>
      </c>
      <c r="F6">
        <v>40</v>
      </c>
      <c r="G6">
        <v>14</v>
      </c>
      <c r="H6">
        <v>7</v>
      </c>
      <c r="I6">
        <v>19</v>
      </c>
      <c r="J6">
        <v>74</v>
      </c>
      <c r="K6">
        <v>94</v>
      </c>
      <c r="L6">
        <f>(G6*2)+H6</f>
        <v>35</v>
      </c>
      <c r="M6" s="6">
        <v>16</v>
      </c>
      <c r="O6" s="1"/>
      <c r="P6" s="2">
        <v>21</v>
      </c>
      <c r="Q6" s="29"/>
      <c r="R6">
        <f t="shared" si="0"/>
        <v>0</v>
      </c>
      <c r="T6" s="31">
        <v>38</v>
      </c>
      <c r="U6" s="32">
        <v>12</v>
      </c>
      <c r="V6" s="32">
        <v>6</v>
      </c>
      <c r="W6" s="32">
        <v>1</v>
      </c>
      <c r="X6" s="32">
        <v>63</v>
      </c>
      <c r="Y6" s="32">
        <v>22</v>
      </c>
      <c r="Z6" s="32">
        <v>4</v>
      </c>
      <c r="AA6" s="32">
        <v>7</v>
      </c>
      <c r="AB6" s="32">
        <v>8</v>
      </c>
      <c r="AC6" s="32">
        <v>33</v>
      </c>
      <c r="AD6" s="32">
        <v>46</v>
      </c>
      <c r="AE6" s="35">
        <v>16</v>
      </c>
      <c r="AF6" s="35">
        <v>13</v>
      </c>
      <c r="AG6" s="35">
        <v>9</v>
      </c>
      <c r="AH6" s="35">
        <v>96</v>
      </c>
      <c r="AI6" s="35">
        <v>68</v>
      </c>
      <c r="AJ6" s="31">
        <v>45</v>
      </c>
      <c r="AK6" s="33">
        <v>0.59210526315789469</v>
      </c>
      <c r="AL6" s="32"/>
      <c r="AM6" s="34">
        <v>28</v>
      </c>
    </row>
    <row r="7" spans="1:39" x14ac:dyDescent="0.25">
      <c r="A7" t="s">
        <v>147</v>
      </c>
      <c r="B7" t="s">
        <v>150</v>
      </c>
      <c r="C7" s="23"/>
      <c r="D7" s="23" t="s">
        <v>151</v>
      </c>
      <c r="E7">
        <f t="shared" si="1"/>
        <v>3</v>
      </c>
      <c r="F7">
        <v>38</v>
      </c>
      <c r="G7">
        <v>16</v>
      </c>
      <c r="H7">
        <v>13</v>
      </c>
      <c r="I7">
        <v>9</v>
      </c>
      <c r="J7">
        <v>96</v>
      </c>
      <c r="K7">
        <v>68</v>
      </c>
      <c r="L7">
        <f t="shared" ref="L7:L9" si="2">(G7*2)+H7</f>
        <v>45</v>
      </c>
      <c r="M7" s="6">
        <v>6</v>
      </c>
      <c r="O7" s="1"/>
      <c r="P7" s="2">
        <v>20</v>
      </c>
      <c r="Q7" s="29"/>
      <c r="R7">
        <f t="shared" si="0"/>
        <v>0</v>
      </c>
      <c r="T7" s="31">
        <v>44</v>
      </c>
      <c r="U7" s="32">
        <v>16</v>
      </c>
      <c r="V7" s="32">
        <v>1</v>
      </c>
      <c r="W7" s="32">
        <v>5</v>
      </c>
      <c r="X7" s="32">
        <v>59</v>
      </c>
      <c r="Y7" s="32">
        <v>32</v>
      </c>
      <c r="Z7" s="32">
        <v>6</v>
      </c>
      <c r="AA7" s="32">
        <v>6</v>
      </c>
      <c r="AB7" s="32">
        <v>10</v>
      </c>
      <c r="AC7" s="32">
        <v>38</v>
      </c>
      <c r="AD7" s="32">
        <v>43</v>
      </c>
      <c r="AE7" s="35">
        <v>22</v>
      </c>
      <c r="AF7" s="35">
        <v>7</v>
      </c>
      <c r="AG7" s="35">
        <v>15</v>
      </c>
      <c r="AH7" s="35">
        <v>97</v>
      </c>
      <c r="AI7" s="35">
        <v>75</v>
      </c>
      <c r="AJ7" s="31">
        <v>51</v>
      </c>
      <c r="AK7" s="33">
        <v>0.57954545454545459</v>
      </c>
      <c r="AL7" s="32"/>
      <c r="AM7" s="34">
        <v>22</v>
      </c>
    </row>
    <row r="8" spans="1:39" x14ac:dyDescent="0.25">
      <c r="A8" t="s">
        <v>149</v>
      </c>
      <c r="B8" t="s">
        <v>150</v>
      </c>
      <c r="C8" s="23"/>
      <c r="D8" s="23" t="s">
        <v>151</v>
      </c>
      <c r="E8">
        <f t="shared" si="1"/>
        <v>3</v>
      </c>
      <c r="F8">
        <v>44</v>
      </c>
      <c r="G8">
        <v>22</v>
      </c>
      <c r="H8">
        <v>7</v>
      </c>
      <c r="I8">
        <v>15</v>
      </c>
      <c r="J8">
        <v>97</v>
      </c>
      <c r="K8">
        <v>75</v>
      </c>
      <c r="L8">
        <f t="shared" si="2"/>
        <v>51</v>
      </c>
      <c r="M8" s="6">
        <v>7</v>
      </c>
      <c r="O8" s="1"/>
      <c r="P8" s="2">
        <v>23</v>
      </c>
      <c r="Q8" s="29"/>
      <c r="R8">
        <f t="shared" si="0"/>
        <v>0</v>
      </c>
      <c r="T8" s="31">
        <v>50</v>
      </c>
      <c r="U8" s="32">
        <v>16</v>
      </c>
      <c r="V8" s="32">
        <v>4</v>
      </c>
      <c r="W8" s="32">
        <v>5</v>
      </c>
      <c r="X8" s="32">
        <v>74</v>
      </c>
      <c r="Y8" s="32">
        <v>39</v>
      </c>
      <c r="Z8" s="32">
        <v>6</v>
      </c>
      <c r="AA8" s="32">
        <v>9</v>
      </c>
      <c r="AB8" s="32">
        <v>10</v>
      </c>
      <c r="AC8" s="32">
        <v>32</v>
      </c>
      <c r="AD8" s="32">
        <v>60</v>
      </c>
      <c r="AE8" s="35">
        <v>22</v>
      </c>
      <c r="AF8" s="35">
        <v>13</v>
      </c>
      <c r="AG8" s="35">
        <v>15</v>
      </c>
      <c r="AH8" s="35">
        <v>106</v>
      </c>
      <c r="AI8" s="35">
        <v>99</v>
      </c>
      <c r="AJ8" s="31">
        <v>57</v>
      </c>
      <c r="AK8" s="33">
        <v>0.56999999999999995</v>
      </c>
      <c r="AL8" s="32"/>
      <c r="AM8" s="34">
        <v>7</v>
      </c>
    </row>
    <row r="9" spans="1:39" x14ac:dyDescent="0.25">
      <c r="A9" t="s">
        <v>148</v>
      </c>
      <c r="B9" t="s">
        <v>150</v>
      </c>
      <c r="C9" s="23"/>
      <c r="D9" s="23" t="s">
        <v>151</v>
      </c>
      <c r="E9">
        <f t="shared" si="1"/>
        <v>3</v>
      </c>
      <c r="F9">
        <v>50</v>
      </c>
      <c r="G9">
        <v>22</v>
      </c>
      <c r="H9">
        <v>13</v>
      </c>
      <c r="I9">
        <v>15</v>
      </c>
      <c r="J9">
        <v>106</v>
      </c>
      <c r="K9">
        <v>99</v>
      </c>
      <c r="L9">
        <f t="shared" si="2"/>
        <v>57</v>
      </c>
      <c r="M9" s="6">
        <v>9</v>
      </c>
      <c r="O9" s="1"/>
      <c r="P9" s="2">
        <v>26</v>
      </c>
      <c r="Q9" s="29"/>
      <c r="R9">
        <f t="shared" si="0"/>
        <v>0</v>
      </c>
    </row>
    <row r="11" spans="1:39" x14ac:dyDescent="0.25">
      <c r="F11">
        <f t="shared" ref="F11:L11" si="3">SUM(F2:F10)</f>
        <v>298</v>
      </c>
      <c r="G11">
        <f t="shared" si="3"/>
        <v>112</v>
      </c>
      <c r="H11">
        <f t="shared" si="3"/>
        <v>78</v>
      </c>
      <c r="I11">
        <f t="shared" si="3"/>
        <v>108</v>
      </c>
      <c r="J11">
        <f t="shared" si="3"/>
        <v>537</v>
      </c>
      <c r="K11">
        <f t="shared" si="3"/>
        <v>531</v>
      </c>
      <c r="L11">
        <f t="shared" si="3"/>
        <v>315</v>
      </c>
      <c r="M11" s="22">
        <f>SUM(M2:M9)/83</f>
        <v>1.0120481927710843</v>
      </c>
      <c r="O11" s="6" t="s">
        <v>105</v>
      </c>
      <c r="AE11">
        <f>SUM(AE2:AE10)</f>
        <v>105</v>
      </c>
      <c r="AF11">
        <f t="shared" ref="AF11:AI11" si="4">SUM(AF2:AF10)</f>
        <v>75</v>
      </c>
      <c r="AG11">
        <f t="shared" si="4"/>
        <v>104</v>
      </c>
      <c r="AH11">
        <f t="shared" si="4"/>
        <v>516</v>
      </c>
      <c r="AI11">
        <f t="shared" si="4"/>
        <v>513</v>
      </c>
    </row>
  </sheetData>
  <autoFilter ref="A1:U9"/>
  <phoneticPr fontId="5" type="noConversion"/>
  <conditionalFormatting sqref="AM2:AM8">
    <cfRule type="cellIs" dxfId="0" priority="1" operator="lessThan">
      <formula>0</formula>
    </cfRule>
  </conditionalFormatting>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pane xSplit="4" ySplit="1" topLeftCell="E2" activePane="bottomRight" state="frozen"/>
      <selection pane="topRight" activeCell="D1" sqref="D1"/>
      <selection pane="bottomLeft" activeCell="A2" sqref="A2"/>
      <selection pane="bottomRight" activeCell="G10" sqref="G10:G12"/>
    </sheetView>
  </sheetViews>
  <sheetFormatPr defaultRowHeight="15" x14ac:dyDescent="0.25"/>
  <cols>
    <col min="1" max="1" width="9.7109375" customWidth="1"/>
    <col min="2" max="2" width="22.85546875" customWidth="1"/>
    <col min="3" max="3" width="6.28515625" customWidth="1"/>
    <col min="4" max="4" width="7.7109375" customWidth="1"/>
    <col min="5" max="12" width="5.7109375" customWidth="1"/>
    <col min="14" max="14" width="9" customWidth="1"/>
  </cols>
  <sheetData>
    <row r="1" spans="1:13" s="20" customFormat="1" ht="47.25" customHeight="1" x14ac:dyDescent="0.25">
      <c r="A1" s="20" t="s">
        <v>84</v>
      </c>
      <c r="B1" s="20" t="s">
        <v>137</v>
      </c>
      <c r="C1" s="20" t="s">
        <v>3</v>
      </c>
      <c r="D1" s="24" t="s">
        <v>2</v>
      </c>
      <c r="E1" s="20" t="s">
        <v>3</v>
      </c>
      <c r="F1" s="20" t="s">
        <v>85</v>
      </c>
      <c r="G1" s="20" t="s">
        <v>86</v>
      </c>
      <c r="H1" s="20" t="s">
        <v>87</v>
      </c>
      <c r="I1" s="20" t="s">
        <v>88</v>
      </c>
      <c r="J1" s="20" t="s">
        <v>89</v>
      </c>
      <c r="K1" s="20" t="s">
        <v>90</v>
      </c>
      <c r="L1" s="20" t="s">
        <v>91</v>
      </c>
    </row>
    <row r="2" spans="1:13" x14ac:dyDescent="0.25">
      <c r="A2" t="s">
        <v>139</v>
      </c>
      <c r="B2" t="s">
        <v>141</v>
      </c>
      <c r="C2" s="23" t="s">
        <v>141</v>
      </c>
      <c r="D2" s="23" t="s">
        <v>141</v>
      </c>
      <c r="F2">
        <f>'Pre1929'!F11</f>
        <v>298</v>
      </c>
      <c r="G2">
        <f>'Pre1929'!G11</f>
        <v>112</v>
      </c>
      <c r="H2">
        <f>'Pre1929'!H11</f>
        <v>78</v>
      </c>
      <c r="I2">
        <f>'Pre1929'!I11</f>
        <v>108</v>
      </c>
      <c r="J2">
        <f>'Pre1929'!J11</f>
        <v>537</v>
      </c>
      <c r="K2">
        <f>'Pre1929'!K11</f>
        <v>531</v>
      </c>
      <c r="L2">
        <f>'Pre1929'!L11</f>
        <v>315</v>
      </c>
      <c r="M2" s="29"/>
    </row>
    <row r="3" spans="1:13" x14ac:dyDescent="0.25">
      <c r="A3" t="s">
        <v>140</v>
      </c>
      <c r="C3" s="23" t="s">
        <v>141</v>
      </c>
      <c r="D3" s="23" t="s">
        <v>141</v>
      </c>
      <c r="F3">
        <f>'1929Onwards'!F91</f>
        <v>3892</v>
      </c>
      <c r="G3">
        <f>'1929Onwards'!G91</f>
        <v>1359</v>
      </c>
      <c r="H3">
        <f>'1929Onwards'!H91</f>
        <v>1029</v>
      </c>
      <c r="I3">
        <f>'1929Onwards'!I91</f>
        <v>1504</v>
      </c>
      <c r="J3">
        <f>'1929Onwards'!J91</f>
        <v>5390</v>
      </c>
      <c r="K3">
        <f>'1929Onwards'!K91</f>
        <v>5599</v>
      </c>
      <c r="L3">
        <f>'1929Onwards'!L91</f>
        <v>4407</v>
      </c>
      <c r="M3" s="29"/>
    </row>
    <row r="5" spans="1:13" x14ac:dyDescent="0.25">
      <c r="F5">
        <f t="shared" ref="F5:L5" si="0">SUM(F2:F4)</f>
        <v>4190</v>
      </c>
      <c r="G5">
        <f t="shared" si="0"/>
        <v>1471</v>
      </c>
      <c r="H5">
        <f t="shared" si="0"/>
        <v>1107</v>
      </c>
      <c r="I5">
        <f t="shared" si="0"/>
        <v>1612</v>
      </c>
      <c r="J5">
        <f t="shared" si="0"/>
        <v>5927</v>
      </c>
      <c r="K5">
        <f t="shared" si="0"/>
        <v>6130</v>
      </c>
      <c r="L5">
        <f t="shared" si="0"/>
        <v>4722</v>
      </c>
    </row>
    <row r="9" spans="1:13" x14ac:dyDescent="0.25">
      <c r="A9" t="s">
        <v>170</v>
      </c>
    </row>
    <row r="10" spans="1:13" x14ac:dyDescent="0.25">
      <c r="A10" t="s">
        <v>139</v>
      </c>
      <c r="F10">
        <f>F2</f>
        <v>298</v>
      </c>
      <c r="G10">
        <f t="shared" ref="G10:L10" si="1">G2</f>
        <v>112</v>
      </c>
      <c r="H10">
        <f t="shared" si="1"/>
        <v>78</v>
      </c>
      <c r="I10">
        <f t="shared" si="1"/>
        <v>108</v>
      </c>
      <c r="J10">
        <f t="shared" si="1"/>
        <v>537</v>
      </c>
      <c r="K10">
        <f t="shared" si="1"/>
        <v>531</v>
      </c>
      <c r="L10">
        <f t="shared" si="1"/>
        <v>315</v>
      </c>
    </row>
    <row r="11" spans="1:13" x14ac:dyDescent="0.25">
      <c r="A11" t="s">
        <v>164</v>
      </c>
      <c r="F11">
        <f>SUM('1929Onwards'!F70:F77)</f>
        <v>358</v>
      </c>
      <c r="G11">
        <f>SUM('1929Onwards'!G70:G77)</f>
        <v>143</v>
      </c>
      <c r="H11">
        <f>SUM('1929Onwards'!H70:H77)</f>
        <v>103</v>
      </c>
      <c r="I11">
        <f>SUM('1929Onwards'!I70:I77)</f>
        <v>112</v>
      </c>
      <c r="J11">
        <f>SUM('1929Onwards'!J70:J77)</f>
        <v>483</v>
      </c>
      <c r="K11">
        <f>SUM('1929Onwards'!K70:K77)</f>
        <v>414</v>
      </c>
      <c r="L11">
        <f>SUM('1929Onwards'!L70:L77)</f>
        <v>532</v>
      </c>
    </row>
    <row r="12" spans="1:13" x14ac:dyDescent="0.25">
      <c r="A12" t="s">
        <v>174</v>
      </c>
      <c r="F12">
        <f>SUM('1929Onwards'!F82:F90)</f>
        <v>298</v>
      </c>
      <c r="G12">
        <f>SUM('1929Onwards'!G82:G90)</f>
        <v>106</v>
      </c>
      <c r="H12">
        <f>SUM('1929Onwards'!H82:H90)</f>
        <v>84</v>
      </c>
      <c r="I12">
        <f>SUM('1929Onwards'!I82:I90)</f>
        <v>108</v>
      </c>
      <c r="J12">
        <f>SUM('1929Onwards'!J82:J90)</f>
        <v>398</v>
      </c>
      <c r="K12">
        <f>SUM('1929Onwards'!K82:K90)</f>
        <v>405</v>
      </c>
      <c r="L12">
        <f>SUM('1929Onwards'!L82:L90)</f>
        <v>402</v>
      </c>
    </row>
    <row r="14" spans="1:13" x14ac:dyDescent="0.25">
      <c r="A14" t="s">
        <v>165</v>
      </c>
      <c r="F14">
        <f>SUM(F10:F12)</f>
        <v>954</v>
      </c>
      <c r="G14">
        <f t="shared" ref="G14:L14" si="2">SUM(G10:G12)</f>
        <v>361</v>
      </c>
      <c r="H14">
        <f t="shared" si="2"/>
        <v>265</v>
      </c>
      <c r="I14">
        <f t="shared" si="2"/>
        <v>328</v>
      </c>
      <c r="J14">
        <f t="shared" si="2"/>
        <v>1418</v>
      </c>
      <c r="K14">
        <f t="shared" si="2"/>
        <v>1350</v>
      </c>
      <c r="L14">
        <f t="shared" si="2"/>
        <v>1249</v>
      </c>
    </row>
    <row r="15" spans="1:13" x14ac:dyDescent="0.25">
      <c r="A15" t="s">
        <v>166</v>
      </c>
      <c r="F15">
        <f>F5-F14</f>
        <v>3236</v>
      </c>
      <c r="G15">
        <f t="shared" ref="G15:L15" si="3">G5-G14</f>
        <v>1110</v>
      </c>
      <c r="H15">
        <f t="shared" si="3"/>
        <v>842</v>
      </c>
      <c r="I15">
        <f t="shared" si="3"/>
        <v>1284</v>
      </c>
      <c r="J15">
        <f t="shared" si="3"/>
        <v>4509</v>
      </c>
      <c r="K15">
        <f t="shared" si="3"/>
        <v>4780</v>
      </c>
      <c r="L15">
        <f t="shared" si="3"/>
        <v>3473</v>
      </c>
    </row>
  </sheetData>
  <autoFilter ref="A1:Q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1929Onwards</vt:lpstr>
      <vt:lpstr>Pre1929</vt:lpstr>
      <vt:lpstr>Total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forth</dc:creator>
  <cp:lastModifiedBy>Chris Forth</cp:lastModifiedBy>
  <dcterms:created xsi:type="dcterms:W3CDTF">2016-05-08T08:40:10Z</dcterms:created>
  <dcterms:modified xsi:type="dcterms:W3CDTF">2025-03-19T10:47:03Z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63cba9-5f6c-478d-9329-7b2295e4e8ed_Enabled">
    <vt:lpwstr>true</vt:lpwstr>
  </property>
  <property fmtid="{D5CDD505-2E9C-101B-9397-08002B2CF9AE}" pid="3" name="MSIP_Label_e463cba9-5f6c-478d-9329-7b2295e4e8ed_SetDate">
    <vt:lpwstr>2021-03-24T20:52:44Z</vt:lpwstr>
  </property>
  <property fmtid="{D5CDD505-2E9C-101B-9397-08002B2CF9AE}" pid="4" name="MSIP_Label_e463cba9-5f6c-478d-9329-7b2295e4e8ed_Method">
    <vt:lpwstr>Standard</vt:lpwstr>
  </property>
  <property fmtid="{D5CDD505-2E9C-101B-9397-08002B2CF9AE}" pid="5" name="MSIP_Label_e463cba9-5f6c-478d-9329-7b2295e4e8ed_Name">
    <vt:lpwstr>All Employees_2</vt:lpwstr>
  </property>
  <property fmtid="{D5CDD505-2E9C-101B-9397-08002B2CF9AE}" pid="6" name="MSIP_Label_e463cba9-5f6c-478d-9329-7b2295e4e8ed_SiteId">
    <vt:lpwstr>33440fc6-b7c7-412c-bb73-0e70b0198d5a</vt:lpwstr>
  </property>
  <property fmtid="{D5CDD505-2E9C-101B-9397-08002B2CF9AE}" pid="7" name="MSIP_Label_e463cba9-5f6c-478d-9329-7b2295e4e8ed_ActionId">
    <vt:lpwstr>ba3f9b80-f74b-4d8a-95a9-625c518c7931</vt:lpwstr>
  </property>
  <property fmtid="{D5CDD505-2E9C-101B-9397-08002B2CF9AE}" pid="8" name="MSIP_Label_e463cba9-5f6c-478d-9329-7b2295e4e8ed_ContentBits">
    <vt:lpwstr>0</vt:lpwstr>
  </property>
</Properties>
</file>