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995" windowHeight="9030"/>
  </bookViews>
  <sheets>
    <sheet name="Sheet2" sheetId="2" r:id="rId1"/>
  </sheets>
  <definedNames>
    <definedName name="_xlnm._FilterDatabase" localSheetId="0" hidden="1">Sheet2!$A$1:$AC$39</definedName>
    <definedName name="_xlnm.Print_Area" localSheetId="0">Sheet2!$A$1:$J$39</definedName>
  </definedNames>
  <calcPr calcId="145621"/>
</workbook>
</file>

<file path=xl/calcChain.xml><?xml version="1.0" encoding="utf-8"?>
<calcChain xmlns="http://schemas.openxmlformats.org/spreadsheetml/2006/main">
  <c r="AA23" i="2" l="1"/>
  <c r="M52" i="2" l="1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51" i="2"/>
  <c r="Y33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2" i="2"/>
  <c r="B48" i="2"/>
  <c r="C48" i="2"/>
  <c r="N33" i="2" l="1"/>
  <c r="M39" i="2"/>
  <c r="L39" i="2"/>
  <c r="F48" i="2"/>
  <c r="Z5" i="2"/>
  <c r="AB5" i="2" s="1"/>
  <c r="Z6" i="2"/>
  <c r="AB6" i="2" s="1"/>
  <c r="Z4" i="2"/>
  <c r="AB4" i="2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3" i="2"/>
  <c r="AA4" i="2"/>
  <c r="Z3" i="2"/>
  <c r="AB3" i="2" s="1"/>
  <c r="L31" i="2"/>
  <c r="L32" i="2"/>
  <c r="L33" i="2"/>
  <c r="L34" i="2"/>
  <c r="N34" i="2"/>
  <c r="L35" i="2"/>
  <c r="L36" i="2"/>
  <c r="M36" i="2"/>
  <c r="L37" i="2"/>
  <c r="M37" i="2"/>
  <c r="L38" i="2"/>
  <c r="M38" i="2"/>
  <c r="Q32" i="2" l="1"/>
  <c r="Q39" i="2"/>
  <c r="N35" i="2"/>
  <c r="N31" i="2"/>
  <c r="N39" i="2"/>
  <c r="N38" i="2"/>
  <c r="N37" i="2"/>
  <c r="N36" i="2"/>
  <c r="N32" i="2"/>
  <c r="M35" i="2"/>
  <c r="M34" i="2"/>
  <c r="M33" i="2"/>
  <c r="M32" i="2"/>
  <c r="M31" i="2"/>
  <c r="Z23" i="2"/>
  <c r="AB23" i="2" s="1"/>
  <c r="E48" i="2" s="1"/>
  <c r="Z7" i="2"/>
  <c r="AB7" i="2" s="1"/>
  <c r="Q37" i="2"/>
  <c r="Q35" i="2"/>
  <c r="Q33" i="2"/>
  <c r="Q31" i="2"/>
  <c r="Q38" i="2"/>
  <c r="Q36" i="2"/>
  <c r="Q34" i="2"/>
  <c r="Z8" i="2" l="1"/>
  <c r="AB8" i="2" s="1"/>
  <c r="Z17" i="2"/>
  <c r="AB17" i="2" s="1"/>
  <c r="Z18" i="2"/>
  <c r="AB18" i="2" s="1"/>
  <c r="Z15" i="2"/>
  <c r="AB15" i="2" s="1"/>
  <c r="Z12" i="2"/>
  <c r="AB12" i="2" s="1"/>
  <c r="Z21" i="2"/>
  <c r="AB21" i="2" s="1"/>
  <c r="Z22" i="2"/>
  <c r="AB22" i="2" s="1"/>
  <c r="Z19" i="2"/>
  <c r="AB19" i="2" s="1"/>
  <c r="Z16" i="2"/>
  <c r="AB16" i="2" s="1"/>
  <c r="Z13" i="2"/>
  <c r="AB13" i="2" s="1"/>
  <c r="Z14" i="2"/>
  <c r="AB14" i="2" s="1"/>
  <c r="Z11" i="2"/>
  <c r="AB11" i="2" s="1"/>
  <c r="Z10" i="2"/>
  <c r="AB10" i="2" s="1"/>
  <c r="Z20" i="2"/>
  <c r="AB20" i="2" s="1"/>
  <c r="Z9" i="2"/>
  <c r="AB9" i="2" s="1"/>
  <c r="L9" i="2"/>
  <c r="M9" i="2"/>
  <c r="N9" i="2"/>
  <c r="Q9" i="2"/>
  <c r="P9" i="2" l="1"/>
  <c r="S9" i="2" s="1"/>
  <c r="P39" i="2"/>
  <c r="S39" i="2" s="1"/>
  <c r="P34" i="2"/>
  <c r="S34" i="2" s="1"/>
  <c r="P35" i="2"/>
  <c r="S35" i="2" s="1"/>
  <c r="P32" i="2"/>
  <c r="S32" i="2" s="1"/>
  <c r="P38" i="2"/>
  <c r="P36" i="2"/>
  <c r="S36" i="2" s="1"/>
  <c r="P33" i="2"/>
  <c r="S33" i="2" s="1"/>
  <c r="P31" i="2"/>
  <c r="S31" i="2" s="1"/>
  <c r="P37" i="2"/>
  <c r="S37" i="2" s="1"/>
  <c r="V10" i="2"/>
  <c r="V18" i="2"/>
  <c r="V8" i="2" l="1"/>
  <c r="S38" i="2"/>
  <c r="V11" i="2"/>
  <c r="L8" i="2"/>
  <c r="M8" i="2"/>
  <c r="N8" i="2"/>
  <c r="P8" i="2"/>
  <c r="Q8" i="2"/>
  <c r="L20" i="2"/>
  <c r="M20" i="2"/>
  <c r="N20" i="2"/>
  <c r="P20" i="2"/>
  <c r="Q20" i="2"/>
  <c r="L19" i="2"/>
  <c r="M19" i="2"/>
  <c r="N19" i="2"/>
  <c r="P19" i="2"/>
  <c r="Q19" i="2"/>
  <c r="L21" i="2"/>
  <c r="M21" i="2"/>
  <c r="N21" i="2"/>
  <c r="P21" i="2"/>
  <c r="Q21" i="2"/>
  <c r="L2" i="2"/>
  <c r="M2" i="2"/>
  <c r="N2" i="2"/>
  <c r="P2" i="2"/>
  <c r="Q2" i="2"/>
  <c r="L7" i="2"/>
  <c r="M7" i="2"/>
  <c r="N7" i="2"/>
  <c r="P7" i="2"/>
  <c r="Q7" i="2"/>
  <c r="L6" i="2"/>
  <c r="M6" i="2"/>
  <c r="N6" i="2"/>
  <c r="P6" i="2"/>
  <c r="Q6" i="2"/>
  <c r="L5" i="2"/>
  <c r="M5" i="2"/>
  <c r="N5" i="2"/>
  <c r="P5" i="2"/>
  <c r="Q5" i="2"/>
  <c r="L4" i="2"/>
  <c r="M4" i="2"/>
  <c r="N4" i="2"/>
  <c r="P4" i="2"/>
  <c r="Q4" i="2"/>
  <c r="L3" i="2"/>
  <c r="M3" i="2"/>
  <c r="N3" i="2"/>
  <c r="P3" i="2"/>
  <c r="Q3" i="2"/>
  <c r="L22" i="2"/>
  <c r="M22" i="2"/>
  <c r="N22" i="2"/>
  <c r="P22" i="2"/>
  <c r="Q22" i="2"/>
  <c r="L23" i="2"/>
  <c r="M23" i="2"/>
  <c r="N23" i="2"/>
  <c r="P23" i="2"/>
  <c r="Q23" i="2"/>
  <c r="L24" i="2"/>
  <c r="M24" i="2"/>
  <c r="N24" i="2"/>
  <c r="P24" i="2"/>
  <c r="Q24" i="2"/>
  <c r="L25" i="2"/>
  <c r="M25" i="2"/>
  <c r="N25" i="2"/>
  <c r="P25" i="2"/>
  <c r="Q25" i="2"/>
  <c r="L26" i="2"/>
  <c r="M26" i="2"/>
  <c r="N26" i="2"/>
  <c r="P26" i="2"/>
  <c r="Q26" i="2"/>
  <c r="L27" i="2"/>
  <c r="M27" i="2"/>
  <c r="N27" i="2"/>
  <c r="P27" i="2"/>
  <c r="Q27" i="2"/>
  <c r="L28" i="2"/>
  <c r="M28" i="2"/>
  <c r="N28" i="2"/>
  <c r="P28" i="2"/>
  <c r="Q28" i="2"/>
  <c r="L29" i="2"/>
  <c r="M29" i="2"/>
  <c r="N29" i="2"/>
  <c r="P29" i="2"/>
  <c r="Q29" i="2"/>
  <c r="L30" i="2"/>
  <c r="M30" i="2"/>
  <c r="N30" i="2"/>
  <c r="P30" i="2"/>
  <c r="Q30" i="2"/>
  <c r="L11" i="2"/>
  <c r="M11" i="2"/>
  <c r="N11" i="2"/>
  <c r="P11" i="2"/>
  <c r="Q11" i="2"/>
  <c r="L18" i="2"/>
  <c r="M18" i="2"/>
  <c r="N18" i="2"/>
  <c r="P18" i="2"/>
  <c r="Q18" i="2"/>
  <c r="L10" i="2"/>
  <c r="M10" i="2"/>
  <c r="N10" i="2"/>
  <c r="P10" i="2"/>
  <c r="Q10" i="2"/>
  <c r="S29" i="2" l="1"/>
  <c r="S27" i="2"/>
  <c r="S25" i="2"/>
  <c r="S23" i="2"/>
  <c r="S7" i="2"/>
  <c r="S5" i="2"/>
  <c r="S3" i="2"/>
  <c r="S21" i="2"/>
  <c r="S19" i="2"/>
  <c r="S20" i="2"/>
  <c r="S8" i="2"/>
  <c r="S30" i="2"/>
  <c r="S28" i="2"/>
  <c r="S26" i="2"/>
  <c r="S24" i="2"/>
  <c r="S22" i="2"/>
  <c r="S4" i="2"/>
  <c r="S6" i="2"/>
  <c r="S2" i="2"/>
  <c r="S11" i="2"/>
  <c r="S18" i="2"/>
  <c r="S10" i="2"/>
  <c r="V13" i="2"/>
  <c r="V14" i="2"/>
  <c r="V15" i="2"/>
  <c r="V16" i="2"/>
  <c r="V17" i="2"/>
  <c r="V12" i="2"/>
  <c r="P13" i="2"/>
  <c r="P14" i="2"/>
  <c r="P15" i="2"/>
  <c r="P16" i="2"/>
  <c r="P17" i="2"/>
  <c r="P12" i="2"/>
  <c r="N13" i="2"/>
  <c r="N14" i="2"/>
  <c r="N15" i="2"/>
  <c r="N16" i="2"/>
  <c r="N17" i="2"/>
  <c r="N12" i="2"/>
  <c r="M13" i="2"/>
  <c r="M14" i="2"/>
  <c r="M15" i="2"/>
  <c r="M16" i="2"/>
  <c r="M17" i="2"/>
  <c r="M12" i="2"/>
  <c r="L13" i="2"/>
  <c r="L14" i="2"/>
  <c r="L15" i="2"/>
  <c r="L16" i="2"/>
  <c r="L17" i="2"/>
  <c r="L12" i="2"/>
  <c r="B47" i="2"/>
  <c r="C47" i="2"/>
  <c r="D47" i="2"/>
  <c r="E47" i="2"/>
  <c r="F47" i="2"/>
  <c r="A47" i="2"/>
  <c r="Q16" i="2" l="1"/>
  <c r="Q17" i="2"/>
  <c r="Q13" i="2"/>
  <c r="Q14" i="2"/>
  <c r="Q15" i="2"/>
  <c r="Q12" i="2"/>
  <c r="M1" i="2"/>
  <c r="N1" i="2"/>
  <c r="O1" i="2"/>
  <c r="P1" i="2"/>
  <c r="Q1" i="2"/>
  <c r="L1" i="2"/>
  <c r="S16" i="2" l="1"/>
  <c r="S12" i="2"/>
  <c r="S13" i="2"/>
  <c r="S15" i="2"/>
  <c r="S14" i="2"/>
  <c r="S17" i="2"/>
  <c r="T15" i="2" l="1"/>
  <c r="T17" i="2"/>
  <c r="T12" i="2"/>
  <c r="T28" i="2"/>
  <c r="T4" i="2"/>
  <c r="T19" i="2"/>
  <c r="T26" i="2"/>
  <c r="T27" i="2"/>
  <c r="T39" i="2"/>
  <c r="T36" i="2"/>
  <c r="T9" i="2"/>
  <c r="T8" i="2"/>
  <c r="T29" i="2"/>
  <c r="T2" i="2"/>
  <c r="T38" i="2"/>
  <c r="T21" i="2"/>
  <c r="T25" i="2"/>
  <c r="T30" i="2"/>
  <c r="T20" i="2"/>
  <c r="T31" i="2"/>
  <c r="T34" i="2"/>
  <c r="T10" i="2"/>
  <c r="T5" i="2"/>
  <c r="T7" i="2"/>
  <c r="T3" i="2"/>
  <c r="T11" i="2"/>
  <c r="T35" i="2"/>
  <c r="T37" i="2"/>
  <c r="T24" i="2"/>
  <c r="T22" i="2"/>
  <c r="T18" i="2"/>
  <c r="T33" i="2"/>
  <c r="T6" i="2"/>
  <c r="T32" i="2"/>
  <c r="T23" i="2"/>
  <c r="T13" i="2"/>
  <c r="T14" i="2"/>
  <c r="T16" i="2"/>
</calcChain>
</file>

<file path=xl/sharedStrings.xml><?xml version="1.0" encoding="utf-8"?>
<sst xmlns="http://schemas.openxmlformats.org/spreadsheetml/2006/main" count="195" uniqueCount="121">
  <si>
    <t>Cup Wins</t>
  </si>
  <si>
    <t>York</t>
  </si>
  <si>
    <t>Blyth</t>
  </si>
  <si>
    <t>x</t>
  </si>
  <si>
    <t>Chorley</t>
  </si>
  <si>
    <t>Email</t>
  </si>
  <si>
    <t>Address</t>
  </si>
  <si>
    <t>Attendance</t>
  </si>
  <si>
    <t>Brackley</t>
  </si>
  <si>
    <t>Posn</t>
  </si>
  <si>
    <t>Concede</t>
  </si>
  <si>
    <t>Score</t>
  </si>
  <si>
    <t>NL Champs</t>
  </si>
  <si>
    <t>Points</t>
  </si>
  <si>
    <t>Rank</t>
  </si>
  <si>
    <t>Kidderminster</t>
  </si>
  <si>
    <t>sgtmoose@sky.com</t>
  </si>
  <si>
    <t>48, Queens Road, Alton, Hampshire. GU34 1HX</t>
  </si>
  <si>
    <t>Stockport</t>
  </si>
  <si>
    <t>s7crawshaw@aol.com</t>
  </si>
  <si>
    <t>via Chris Forth</t>
  </si>
  <si>
    <t>Joel Stern</t>
  </si>
  <si>
    <t>david@slights.net</t>
  </si>
  <si>
    <t>davebruce@gmail.com</t>
  </si>
  <si>
    <t>AndyNaylor337@sky.com</t>
  </si>
  <si>
    <t>HylaCampbell@hotmaiol.com</t>
  </si>
  <si>
    <t>ClareFeasby@yahoo.co.uk</t>
  </si>
  <si>
    <t>campkins@outlook.com</t>
  </si>
  <si>
    <t>PatrickjCrowley@hotmail.com</t>
  </si>
  <si>
    <t>FC United</t>
  </si>
  <si>
    <t>Darlington</t>
  </si>
  <si>
    <t>Katherine Naylor</t>
  </si>
  <si>
    <t>Matt Long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</si>
  <si>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</si>
  <si>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</si>
  <si>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</si>
  <si>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</si>
  <si>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</si>
  <si>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</si>
  <si>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</si>
  <si>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</si>
  <si>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</si>
  <si>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</si>
  <si>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</si>
  <si>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13th</t>
  </si>
  <si>
    <t>15th</t>
  </si>
  <si>
    <t>16th</t>
  </si>
  <si>
    <t>17th</t>
  </si>
  <si>
    <t>19th</t>
  </si>
  <si>
    <t>20th</t>
  </si>
  <si>
    <t>21st</t>
  </si>
  <si>
    <t>22nd</t>
  </si>
  <si>
    <t>FAT</t>
  </si>
  <si>
    <t>FAC</t>
  </si>
  <si>
    <t>Chester</t>
  </si>
  <si>
    <t>Alfreton</t>
  </si>
  <si>
    <t>Curzon</t>
  </si>
  <si>
    <t>Guiseley</t>
  </si>
  <si>
    <t>Final</t>
  </si>
  <si>
    <t xml:space="preserve"> </t>
  </si>
  <si>
    <t>Games Played To Date</t>
  </si>
  <si>
    <t>Current F/A</t>
  </si>
  <si>
    <t>Sept</t>
  </si>
  <si>
    <t>Oct</t>
  </si>
  <si>
    <t>BPA</t>
  </si>
  <si>
    <t>FCUM</t>
  </si>
  <si>
    <t>Leamington</t>
  </si>
  <si>
    <t xml:space="preserve">14th </t>
  </si>
  <si>
    <t xml:space="preserve">12th </t>
  </si>
  <si>
    <t xml:space="preserve">18th </t>
  </si>
  <si>
    <t>Played</t>
  </si>
  <si>
    <t>A/F</t>
  </si>
  <si>
    <t>Hereford</t>
  </si>
  <si>
    <t>Ashton U</t>
  </si>
  <si>
    <t>Nuneaton</t>
  </si>
  <si>
    <t>Altrincham</t>
  </si>
  <si>
    <t>Boston</t>
  </si>
  <si>
    <t>Southport</t>
  </si>
  <si>
    <t>Spennymoor</t>
  </si>
  <si>
    <t>AFC Telford</t>
  </si>
  <si>
    <t>Short Name</t>
  </si>
  <si>
    <t>BF-A</t>
  </si>
  <si>
    <t>AN</t>
  </si>
  <si>
    <t>HC</t>
  </si>
  <si>
    <t>DC</t>
  </si>
  <si>
    <t>PC</t>
  </si>
  <si>
    <t>SC</t>
  </si>
  <si>
    <t>JH1</t>
  </si>
  <si>
    <t>MP</t>
  </si>
  <si>
    <t>AK</t>
  </si>
  <si>
    <t>CF1</t>
  </si>
  <si>
    <t>CF2</t>
  </si>
  <si>
    <t>CF3</t>
  </si>
  <si>
    <t>CF4</t>
  </si>
  <si>
    <t>JH2</t>
  </si>
  <si>
    <t>DS</t>
  </si>
  <si>
    <t>DF2</t>
  </si>
  <si>
    <t>DF1</t>
  </si>
  <si>
    <t>DT</t>
  </si>
  <si>
    <t>RG</t>
  </si>
  <si>
    <t>BF-D</t>
  </si>
  <si>
    <t>BF-E</t>
  </si>
  <si>
    <t>BF-P</t>
  </si>
  <si>
    <t>BF-KJ</t>
  </si>
  <si>
    <t>BF-Russia</t>
  </si>
  <si>
    <t>DW</t>
  </si>
  <si>
    <t>MB</t>
  </si>
  <si>
    <t>GF</t>
  </si>
  <si>
    <t>JM</t>
  </si>
  <si>
    <t>DL</t>
  </si>
  <si>
    <t>NB</t>
  </si>
  <si>
    <t>AH</t>
  </si>
  <si>
    <t>DK</t>
  </si>
  <si>
    <t>GC</t>
  </si>
  <si>
    <t>Date</t>
  </si>
  <si>
    <t>Opponents</t>
  </si>
  <si>
    <t>Game#</t>
  </si>
  <si>
    <t>Att</t>
  </si>
  <si>
    <t>Avg</t>
  </si>
  <si>
    <t>Assumed Total</t>
  </si>
  <si>
    <t>CFe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</si>
</sst>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3" fontId="0" fillId="0" borderId="1" xfId="0" applyNumberFormat="1" applyFont="1" applyBorder="1"/>
    <xf numFmtId="0" fontId="2" fillId="0" borderId="1" xfId="1" applyFont="1" applyBorder="1"/>
    <xf numFmtId="0" fontId="0" fillId="0" borderId="0" xfId="0" applyFont="1"/>
    <xf numFmtId="0" fontId="0" fillId="0" borderId="0" xfId="0" applyFont="1" applyBorder="1"/>
    <xf numFmtId="0" fontId="4" fillId="0" borderId="1" xfId="0" applyFont="1" applyBorder="1"/>
    <xf numFmtId="0" fontId="0" fillId="2" borderId="0" xfId="0" applyFill="1"/>
    <xf numFmtId="0" fontId="0" fillId="3" borderId="0" xfId="0" applyFill="1"/>
    <xf numFmtId="3" fontId="0" fillId="0" borderId="0" xfId="0" applyNumberFormat="1" applyFont="1"/>
    <xf numFmtId="3" fontId="0" fillId="5" borderId="0" xfId="0" applyNumberFormat="1" applyFont="1" applyFill="1"/>
    <xf numFmtId="3" fontId="0" fillId="0" borderId="0" xfId="0" applyNumberFormat="1" applyFont="1" applyFill="1"/>
    <xf numFmtId="16" fontId="3" fillId="0" borderId="0" xfId="0" applyNumberFormat="1" applyFont="1"/>
    <xf numFmtId="0" fontId="3" fillId="0" borderId="0" xfId="0" applyFont="1"/>
    <xf numFmtId="3" fontId="0" fillId="5" borderId="0" xfId="0" applyNumberFormat="1" applyFill="1"/>
    <xf numFmtId="0" fontId="0" fillId="4" borderId="0" xfId="0" applyFill="1"/>
    <xf numFmtId="0" fontId="0" fillId="6" borderId="0" xfId="0" applyFill="1"/>
    <xf numFmtId="3" fontId="3" fillId="0" borderId="0" xfId="0" applyNumberFormat="1" applyFont="1"/>
    <xf numFmtId="16" fontId="0" fillId="0" borderId="0" xfId="0" applyNumberFormat="1"/>
    <xf numFmtId="0" fontId="0" fillId="5" borderId="0" xfId="0" applyFill="1"/>
    <xf numFmtId="0" fontId="0" fillId="5" borderId="1" xfId="0" applyFont="1" applyFill="1" applyBorder="1"/>
    <xf numFmtId="0" fontId="0" fillId="5" borderId="0" xfId="0" applyFont="1" applyFill="1" applyBorder="1"/>
    <xf numFmtId="0" fontId="0" fillId="7" borderId="0" xfId="0" applyFill="1"/>
    <xf numFmtId="0" fontId="0" fillId="7" borderId="0" xfId="0" applyFont="1" applyFill="1"/>
    <xf numFmtId="0" fontId="3" fillId="5" borderId="0" xfId="0" applyFont="1" applyFill="1"/>
    <xf numFmtId="14" fontId="3" fillId="0" borderId="0" xfId="0" applyNumberFormat="1" applyFont="1"/>
    <xf numFmtId="0" fontId="1" fillId="8" borderId="1" xfId="0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5" borderId="0" xfId="0" applyFont="1" applyFill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ckjCrowley@hotmail.com" TargetMode="External"/><Relationship Id="rId3" Type="http://schemas.openxmlformats.org/officeDocument/2006/relationships/hyperlink" Target="mailto:davebruce@gmail.com" TargetMode="External"/><Relationship Id="rId7" Type="http://schemas.openxmlformats.org/officeDocument/2006/relationships/hyperlink" Target="mailto:campkins@outlook.com" TargetMode="External"/><Relationship Id="rId2" Type="http://schemas.openxmlformats.org/officeDocument/2006/relationships/hyperlink" Target="mailto:david@slights.net" TargetMode="External"/><Relationship Id="rId1" Type="http://schemas.openxmlformats.org/officeDocument/2006/relationships/hyperlink" Target="mailto:sgtmoose@sky.com" TargetMode="External"/><Relationship Id="rId6" Type="http://schemas.openxmlformats.org/officeDocument/2006/relationships/hyperlink" Target="mailto:ClareFeasby@yahoo.co.uk" TargetMode="External"/><Relationship Id="rId5" Type="http://schemas.openxmlformats.org/officeDocument/2006/relationships/hyperlink" Target="mailto:HylaCampbell@hotmaiol.com" TargetMode="External"/><Relationship Id="rId4" Type="http://schemas.openxmlformats.org/officeDocument/2006/relationships/hyperlink" Target="mailto:AndyNaylor337@sky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1" sqref="J1"/>
    </sheetView>
  </sheetViews>
  <sheetFormatPr defaultRowHeight="15" x14ac:dyDescent="0.25"/>
  <cols>
    <col min="1" max="3" width="5.7109375" customWidth="1"/>
    <col min="5" max="5" width="8.7109375" customWidth="1"/>
    <col min="6" max="6" width="9.28515625" customWidth="1"/>
    <col min="7" max="7" width="14" customWidth="1"/>
    <col min="8" max="8" width="23.7109375" hidden="1" customWidth="1"/>
    <col min="9" max="9" width="26.85546875" hidden="1" customWidth="1"/>
    <col min="10" max="10" width="26.85546875" customWidth="1"/>
    <col min="18" max="18" width="3.7109375" customWidth="1"/>
    <col min="19" max="20" width="8.7109375" customWidth="1"/>
    <col min="23" max="23" width="10.7109375" bestFit="1" customWidth="1"/>
  </cols>
  <sheetData>
    <row r="1" spans="1:28" x14ac:dyDescent="0.25">
      <c r="A1" s="29" t="s">
        <v>9</v>
      </c>
      <c r="B1" s="29" t="s">
        <v>10</v>
      </c>
      <c r="C1" s="29" t="s">
        <v>11</v>
      </c>
      <c r="D1" s="29" t="s">
        <v>12</v>
      </c>
      <c r="E1" s="29" t="s">
        <v>7</v>
      </c>
      <c r="F1" s="29" t="s">
        <v>0</v>
      </c>
      <c r="G1" s="3"/>
      <c r="H1" s="3" t="s">
        <v>5</v>
      </c>
      <c r="I1" s="3" t="s">
        <v>6</v>
      </c>
      <c r="J1" s="3" t="s">
        <v>80</v>
      </c>
      <c r="L1" s="22" t="str">
        <f t="shared" ref="L1:Q1" si="0">A1</f>
        <v>Posn</v>
      </c>
      <c r="M1" s="22" t="str">
        <f t="shared" si="0"/>
        <v>Concede</v>
      </c>
      <c r="N1" s="22" t="str">
        <f t="shared" si="0"/>
        <v>Score</v>
      </c>
      <c r="O1" s="22" t="str">
        <f t="shared" si="0"/>
        <v>NL Champs</v>
      </c>
      <c r="P1" s="22" t="str">
        <f t="shared" si="0"/>
        <v>Attendance</v>
      </c>
      <c r="Q1" s="22" t="str">
        <f t="shared" si="0"/>
        <v>Cup Wins</v>
      </c>
      <c r="S1" s="25" t="s">
        <v>13</v>
      </c>
      <c r="T1" s="19" t="s">
        <v>14</v>
      </c>
    </row>
    <row r="2" spans="1:28" x14ac:dyDescent="0.25">
      <c r="A2" s="30">
        <v>3</v>
      </c>
      <c r="B2" s="30">
        <v>49</v>
      </c>
      <c r="C2" s="30">
        <v>73</v>
      </c>
      <c r="D2" s="30" t="s">
        <v>18</v>
      </c>
      <c r="E2" s="31">
        <v>59000</v>
      </c>
      <c r="F2" s="30">
        <v>5</v>
      </c>
      <c r="G2" s="4"/>
      <c r="H2" s="6" t="s">
        <v>23</v>
      </c>
      <c r="I2" s="3"/>
      <c r="J2" s="3" t="s">
        <v>81</v>
      </c>
      <c r="L2" s="22">
        <f t="shared" ref="L2:L39" si="1">MAX(20-ABS(A2-$A$48),0)</f>
        <v>11</v>
      </c>
      <c r="M2" s="22">
        <f t="shared" ref="M2:M39" si="2">MAX(20-ABS(B2-$B$48),0)</f>
        <v>6</v>
      </c>
      <c r="N2" s="22">
        <f t="shared" ref="N2:N39" si="3">MAX(20-ABS(C2-$C$48),0)</f>
        <v>5</v>
      </c>
      <c r="O2" s="22">
        <f t="shared" ref="O2:O39" si="4">MAX(21-VLOOKUP(D2,$D$51:$E$72,2,0),0)</f>
        <v>20</v>
      </c>
      <c r="P2" s="22">
        <f t="shared" ref="P2:P39" si="5">ROUND(MAX(20-(ABS(E2-$E$48)/500),0),0)</f>
        <v>7</v>
      </c>
      <c r="Q2" s="22">
        <f t="shared" ref="Q2:Q39" si="6">20-(ABS(F2-$F$48)*2)</f>
        <v>18</v>
      </c>
      <c r="S2" s="25">
        <f t="shared" ref="S2:S21" si="7">SUM(L2:Q2)</f>
        <v>67</v>
      </c>
      <c r="T2" s="19">
        <f t="shared" ref="T2:T39" si="8">RANK(S2,S$2:S$39)</f>
        <v>19</v>
      </c>
      <c r="W2" s="33" t="s">
        <v>114</v>
      </c>
      <c r="X2" s="33" t="s">
        <v>115</v>
      </c>
      <c r="Y2" s="33" t="s">
        <v>117</v>
      </c>
      <c r="Z2" s="33" t="s">
        <v>118</v>
      </c>
      <c r="AA2" s="33" t="s">
        <v>116</v>
      </c>
      <c r="AB2" s="33" t="s">
        <v>119</v>
      </c>
    </row>
    <row r="3" spans="1:28" s="7" customFormat="1" ht="12.75" customHeight="1" x14ac:dyDescent="0.25">
      <c r="A3" s="30">
        <v>3</v>
      </c>
      <c r="B3" s="30">
        <v>51</v>
      </c>
      <c r="C3" s="30">
        <v>68</v>
      </c>
      <c r="D3" s="30" t="s">
        <v>8</v>
      </c>
      <c r="E3" s="31">
        <v>61049</v>
      </c>
      <c r="F3" s="30">
        <v>3</v>
      </c>
      <c r="G3" s="4"/>
      <c r="H3" s="6" t="s">
        <v>24</v>
      </c>
      <c r="I3" s="3"/>
      <c r="J3" s="3" t="s">
        <v>82</v>
      </c>
      <c r="L3" s="32">
        <f t="shared" si="1"/>
        <v>11</v>
      </c>
      <c r="M3" s="32">
        <f t="shared" si="2"/>
        <v>8</v>
      </c>
      <c r="N3" s="32">
        <f t="shared" si="3"/>
        <v>10</v>
      </c>
      <c r="O3" s="22">
        <f t="shared" si="4"/>
        <v>18</v>
      </c>
      <c r="P3" s="32">
        <f t="shared" si="5"/>
        <v>3</v>
      </c>
      <c r="Q3" s="32">
        <f t="shared" si="6"/>
        <v>18</v>
      </c>
      <c r="S3" s="26">
        <f t="shared" si="7"/>
        <v>68</v>
      </c>
      <c r="T3" s="19">
        <f t="shared" si="8"/>
        <v>18</v>
      </c>
      <c r="W3" s="15">
        <v>43319</v>
      </c>
      <c r="X3" s="16" t="s">
        <v>18</v>
      </c>
      <c r="Y3" s="20">
        <v>3218</v>
      </c>
      <c r="Z3" s="14">
        <f>SUM(Y$3:Y3)</f>
        <v>3218</v>
      </c>
      <c r="AA3" s="7">
        <f>ROWS(Z$3:Z3)</f>
        <v>1</v>
      </c>
      <c r="AB3" s="13">
        <f>Z3*21</f>
        <v>67578</v>
      </c>
    </row>
    <row r="4" spans="1:28" s="7" customFormat="1" ht="12.75" customHeight="1" x14ac:dyDescent="0.25">
      <c r="A4" s="30">
        <v>1</v>
      </c>
      <c r="B4" s="30">
        <v>52</v>
      </c>
      <c r="C4" s="30">
        <v>83</v>
      </c>
      <c r="D4" s="30" t="s">
        <v>1</v>
      </c>
      <c r="E4" s="31">
        <v>67853</v>
      </c>
      <c r="F4" s="30">
        <v>4</v>
      </c>
      <c r="G4" s="4"/>
      <c r="H4" s="6" t="s">
        <v>25</v>
      </c>
      <c r="I4" s="3"/>
      <c r="J4" s="3" t="s">
        <v>83</v>
      </c>
      <c r="L4" s="32">
        <f t="shared" si="1"/>
        <v>9</v>
      </c>
      <c r="M4" s="32">
        <f t="shared" si="2"/>
        <v>9</v>
      </c>
      <c r="N4" s="32">
        <f t="shared" si="3"/>
        <v>0</v>
      </c>
      <c r="O4" s="22">
        <f t="shared" si="4"/>
        <v>9</v>
      </c>
      <c r="P4" s="32">
        <f t="shared" si="5"/>
        <v>0</v>
      </c>
      <c r="Q4" s="32">
        <f t="shared" si="6"/>
        <v>20</v>
      </c>
      <c r="S4" s="26">
        <f t="shared" si="7"/>
        <v>47</v>
      </c>
      <c r="T4" s="19">
        <f t="shared" si="8"/>
        <v>31</v>
      </c>
      <c r="W4" s="15">
        <v>43323</v>
      </c>
      <c r="X4" s="16" t="s">
        <v>55</v>
      </c>
      <c r="Y4" s="20">
        <v>2501</v>
      </c>
      <c r="Z4" s="14">
        <f>SUM(Y$3:Y4)/ROWS(Z$3:Z4)</f>
        <v>2859.5</v>
      </c>
      <c r="AA4" s="7">
        <f>ROWS(Z$3:Z4)</f>
        <v>2</v>
      </c>
      <c r="AB4" s="13">
        <f t="shared" ref="AB4:AB22" si="9">Z4*21</f>
        <v>60049.5</v>
      </c>
    </row>
    <row r="5" spans="1:28" s="7" customFormat="1" ht="12.75" customHeight="1" x14ac:dyDescent="0.25">
      <c r="A5" s="30">
        <v>3</v>
      </c>
      <c r="B5" s="30">
        <v>82</v>
      </c>
      <c r="C5" s="30">
        <v>96</v>
      </c>
      <c r="D5" s="30" t="s">
        <v>8</v>
      </c>
      <c r="E5" s="31">
        <v>61798</v>
      </c>
      <c r="F5" s="30">
        <v>7</v>
      </c>
      <c r="G5" s="4"/>
      <c r="H5" s="6" t="s">
        <v>26</v>
      </c>
      <c r="I5" s="3"/>
      <c r="J5" s="3" t="s">
        <v>120</v>
      </c>
      <c r="L5" s="32">
        <f t="shared" si="1"/>
        <v>11</v>
      </c>
      <c r="M5" s="32">
        <f t="shared" si="2"/>
        <v>1</v>
      </c>
      <c r="N5" s="32">
        <f t="shared" si="3"/>
        <v>0</v>
      </c>
      <c r="O5" s="22">
        <f t="shared" si="4"/>
        <v>18</v>
      </c>
      <c r="P5" s="32">
        <f t="shared" si="5"/>
        <v>1</v>
      </c>
      <c r="Q5" s="32">
        <f t="shared" si="6"/>
        <v>14</v>
      </c>
      <c r="S5" s="26">
        <f t="shared" si="7"/>
        <v>45</v>
      </c>
      <c r="T5" s="19">
        <f t="shared" si="8"/>
        <v>34</v>
      </c>
      <c r="W5" s="15">
        <v>43330</v>
      </c>
      <c r="X5" s="16" t="s">
        <v>56</v>
      </c>
      <c r="Y5" s="20">
        <v>2192</v>
      </c>
      <c r="Z5" s="14">
        <f>SUM(Y$3:Y5)/ROWS(Z$3:Z5)</f>
        <v>2637</v>
      </c>
      <c r="AA5" s="7">
        <f>ROWS(Z$3:Z5)</f>
        <v>3</v>
      </c>
      <c r="AB5" s="13">
        <f t="shared" si="9"/>
        <v>55377</v>
      </c>
    </row>
    <row r="6" spans="1:28" s="7" customFormat="1" ht="12.75" customHeight="1" x14ac:dyDescent="0.25">
      <c r="A6" s="30">
        <v>3</v>
      </c>
      <c r="B6" s="30">
        <v>53</v>
      </c>
      <c r="C6" s="30">
        <v>70</v>
      </c>
      <c r="D6" s="30" t="s">
        <v>8</v>
      </c>
      <c r="E6" s="31">
        <v>61239</v>
      </c>
      <c r="F6" s="30">
        <v>4</v>
      </c>
      <c r="G6" s="4"/>
      <c r="H6" s="6" t="s">
        <v>27</v>
      </c>
      <c r="I6" s="3"/>
      <c r="J6" s="3" t="s">
        <v>84</v>
      </c>
      <c r="L6" s="32">
        <f t="shared" si="1"/>
        <v>11</v>
      </c>
      <c r="M6" s="32">
        <f t="shared" si="2"/>
        <v>10</v>
      </c>
      <c r="N6" s="32">
        <f t="shared" si="3"/>
        <v>8</v>
      </c>
      <c r="O6" s="22">
        <f t="shared" si="4"/>
        <v>18</v>
      </c>
      <c r="P6" s="32">
        <f t="shared" si="5"/>
        <v>3</v>
      </c>
      <c r="Q6" s="32">
        <f t="shared" si="6"/>
        <v>20</v>
      </c>
      <c r="S6" s="26">
        <f t="shared" si="7"/>
        <v>70</v>
      </c>
      <c r="T6" s="19">
        <f t="shared" si="8"/>
        <v>16</v>
      </c>
      <c r="W6" s="15">
        <v>43339</v>
      </c>
      <c r="X6" s="16" t="s">
        <v>2</v>
      </c>
      <c r="Y6" s="20">
        <v>2696</v>
      </c>
      <c r="Z6" s="14">
        <f>SUM(Y$3:Y6)/ROWS(Z$3:Z6)</f>
        <v>2651.75</v>
      </c>
      <c r="AA6" s="7">
        <f>ROWS(Z$3:Z6)</f>
        <v>4</v>
      </c>
      <c r="AB6" s="13">
        <f t="shared" si="9"/>
        <v>55686.75</v>
      </c>
    </row>
    <row r="7" spans="1:28" s="7" customFormat="1" ht="12.75" customHeight="1" x14ac:dyDescent="0.25">
      <c r="A7" s="30">
        <v>3</v>
      </c>
      <c r="B7" s="30">
        <v>43</v>
      </c>
      <c r="C7" s="30">
        <v>79</v>
      </c>
      <c r="D7" s="30" t="s">
        <v>8</v>
      </c>
      <c r="E7" s="31">
        <v>61233</v>
      </c>
      <c r="F7" s="30">
        <v>4</v>
      </c>
      <c r="G7" s="4"/>
      <c r="H7" s="6" t="s">
        <v>28</v>
      </c>
      <c r="I7" s="3"/>
      <c r="J7" s="3" t="s">
        <v>85</v>
      </c>
      <c r="L7" s="32">
        <f t="shared" si="1"/>
        <v>11</v>
      </c>
      <c r="M7" s="32">
        <f t="shared" si="2"/>
        <v>0</v>
      </c>
      <c r="N7" s="32">
        <f t="shared" si="3"/>
        <v>0</v>
      </c>
      <c r="O7" s="22">
        <f t="shared" si="4"/>
        <v>18</v>
      </c>
      <c r="P7" s="32">
        <f t="shared" si="5"/>
        <v>3</v>
      </c>
      <c r="Q7" s="32">
        <f t="shared" si="6"/>
        <v>20</v>
      </c>
      <c r="S7" s="26">
        <f t="shared" si="7"/>
        <v>52</v>
      </c>
      <c r="T7" s="19">
        <f t="shared" si="8"/>
        <v>28</v>
      </c>
      <c r="W7" s="15">
        <v>43358</v>
      </c>
      <c r="X7" s="16" t="s">
        <v>15</v>
      </c>
      <c r="Y7" s="20">
        <v>2404</v>
      </c>
      <c r="Z7" s="14">
        <f>SUM(Y$3:Y7)/ROWS(Z$3:Z7)</f>
        <v>2602.1999999999998</v>
      </c>
      <c r="AA7" s="7">
        <f>ROWS(Z$3:Z7)</f>
        <v>5</v>
      </c>
      <c r="AB7" s="13">
        <f t="shared" si="9"/>
        <v>54646.2</v>
      </c>
    </row>
    <row r="8" spans="1:28" s="7" customFormat="1" ht="12.75" customHeight="1" x14ac:dyDescent="0.25">
      <c r="A8" s="30">
        <v>3</v>
      </c>
      <c r="B8" s="30">
        <v>52</v>
      </c>
      <c r="C8" s="30">
        <v>80</v>
      </c>
      <c r="D8" s="30" t="s">
        <v>18</v>
      </c>
      <c r="E8" s="31">
        <v>60007</v>
      </c>
      <c r="F8" s="30">
        <v>5</v>
      </c>
      <c r="G8" s="4"/>
      <c r="H8" s="9" t="s">
        <v>19</v>
      </c>
      <c r="I8" s="3"/>
      <c r="J8" s="3" t="s">
        <v>86</v>
      </c>
      <c r="L8" s="32">
        <f t="shared" si="1"/>
        <v>11</v>
      </c>
      <c r="M8" s="32">
        <f t="shared" si="2"/>
        <v>9</v>
      </c>
      <c r="N8" s="32">
        <f t="shared" si="3"/>
        <v>0</v>
      </c>
      <c r="O8" s="22">
        <f t="shared" si="4"/>
        <v>20</v>
      </c>
      <c r="P8" s="32">
        <f t="shared" si="5"/>
        <v>5</v>
      </c>
      <c r="Q8" s="32">
        <f t="shared" si="6"/>
        <v>18</v>
      </c>
      <c r="S8" s="26">
        <f t="shared" si="7"/>
        <v>63</v>
      </c>
      <c r="T8" s="19">
        <f t="shared" si="8"/>
        <v>20</v>
      </c>
      <c r="V8" s="7">
        <f>ABS(E8-E$48)</f>
        <v>7487.0000000000073</v>
      </c>
      <c r="W8" s="15">
        <v>43372</v>
      </c>
      <c r="X8" s="16" t="s">
        <v>57</v>
      </c>
      <c r="Y8" s="20">
        <v>2331</v>
      </c>
      <c r="Z8" s="14">
        <f>SUM(Y$3:Y8)/ROWS(Z$3:Z8)</f>
        <v>2557</v>
      </c>
      <c r="AA8" s="7">
        <f>ROWS(Z$3:Z8)</f>
        <v>6</v>
      </c>
      <c r="AB8" s="13">
        <f t="shared" si="9"/>
        <v>53697</v>
      </c>
    </row>
    <row r="9" spans="1:28" s="7" customFormat="1" ht="12.75" customHeight="1" x14ac:dyDescent="0.25">
      <c r="A9" s="30">
        <v>5</v>
      </c>
      <c r="B9" s="30">
        <v>59</v>
      </c>
      <c r="C9" s="30">
        <v>68</v>
      </c>
      <c r="D9" s="30" t="s">
        <v>18</v>
      </c>
      <c r="E9" s="31">
        <v>53261</v>
      </c>
      <c r="F9" s="30">
        <v>4</v>
      </c>
      <c r="G9" s="4"/>
      <c r="H9" s="4"/>
      <c r="I9" s="3"/>
      <c r="J9" s="3" t="s">
        <v>21</v>
      </c>
      <c r="L9" s="32">
        <f t="shared" si="1"/>
        <v>13</v>
      </c>
      <c r="M9" s="32">
        <f t="shared" si="2"/>
        <v>16</v>
      </c>
      <c r="N9" s="32">
        <f t="shared" si="3"/>
        <v>10</v>
      </c>
      <c r="O9" s="22">
        <f t="shared" si="4"/>
        <v>20</v>
      </c>
      <c r="P9" s="32">
        <f t="shared" si="5"/>
        <v>19</v>
      </c>
      <c r="Q9" s="32">
        <f t="shared" si="6"/>
        <v>20</v>
      </c>
      <c r="S9" s="26">
        <f t="shared" si="7"/>
        <v>98</v>
      </c>
      <c r="T9" s="19">
        <f t="shared" si="8"/>
        <v>1</v>
      </c>
      <c r="W9" s="15">
        <v>43407</v>
      </c>
      <c r="X9" s="16" t="s">
        <v>64</v>
      </c>
      <c r="Y9" s="20">
        <v>2289</v>
      </c>
      <c r="Z9" s="14">
        <f>SUM(Y$3:Y9)/ROWS(Z$3:Z9)</f>
        <v>2518.7142857142858</v>
      </c>
      <c r="AA9" s="7">
        <f>ROWS(Z$3:Z9)</f>
        <v>7</v>
      </c>
      <c r="AB9" s="13">
        <f t="shared" si="9"/>
        <v>52893</v>
      </c>
    </row>
    <row r="10" spans="1:28" s="7" customFormat="1" ht="12.75" customHeight="1" x14ac:dyDescent="0.25">
      <c r="A10" s="30">
        <v>6</v>
      </c>
      <c r="B10" s="30">
        <v>55</v>
      </c>
      <c r="C10" s="30">
        <v>70</v>
      </c>
      <c r="D10" s="30" t="s">
        <v>18</v>
      </c>
      <c r="E10" s="31">
        <v>60018</v>
      </c>
      <c r="F10" s="30">
        <v>4</v>
      </c>
      <c r="G10" s="4"/>
      <c r="H10" s="8"/>
      <c r="I10" s="3"/>
      <c r="J10" s="3" t="s">
        <v>97</v>
      </c>
      <c r="L10" s="32">
        <f t="shared" si="1"/>
        <v>14</v>
      </c>
      <c r="M10" s="32">
        <f t="shared" si="2"/>
        <v>12</v>
      </c>
      <c r="N10" s="32">
        <f t="shared" si="3"/>
        <v>8</v>
      </c>
      <c r="O10" s="22">
        <f t="shared" si="4"/>
        <v>20</v>
      </c>
      <c r="P10" s="32">
        <f t="shared" si="5"/>
        <v>5</v>
      </c>
      <c r="Q10" s="32">
        <f t="shared" si="6"/>
        <v>20</v>
      </c>
      <c r="S10" s="26">
        <f t="shared" si="7"/>
        <v>79</v>
      </c>
      <c r="T10" s="19">
        <f t="shared" si="8"/>
        <v>7</v>
      </c>
      <c r="V10" s="7">
        <f t="shared" ref="V10:V18" si="10">ABS(E10-E$48)</f>
        <v>7498.0000000000073</v>
      </c>
      <c r="W10" s="15">
        <v>43417</v>
      </c>
      <c r="X10" s="16" t="s">
        <v>54</v>
      </c>
      <c r="Y10" s="20">
        <v>2319</v>
      </c>
      <c r="Z10" s="14">
        <f>SUM(Y$3:Y10)/ROWS(Z$3:Z10)</f>
        <v>2493.75</v>
      </c>
      <c r="AA10" s="7">
        <f>ROWS(Z$3:Z10)</f>
        <v>8</v>
      </c>
      <c r="AB10" s="13">
        <f t="shared" si="9"/>
        <v>52368.75</v>
      </c>
    </row>
    <row r="11" spans="1:28" s="7" customFormat="1" ht="12.75" customHeight="1" x14ac:dyDescent="0.25">
      <c r="A11" s="30">
        <v>5</v>
      </c>
      <c r="B11" s="30">
        <v>66</v>
      </c>
      <c r="C11" s="30">
        <v>70</v>
      </c>
      <c r="D11" s="30" t="s">
        <v>15</v>
      </c>
      <c r="E11" s="31">
        <v>61000</v>
      </c>
      <c r="F11" s="30">
        <v>5</v>
      </c>
      <c r="G11" s="4"/>
      <c r="H11" s="6" t="s">
        <v>16</v>
      </c>
      <c r="I11" s="3" t="s">
        <v>17</v>
      </c>
      <c r="J11" s="3" t="s">
        <v>87</v>
      </c>
      <c r="L11" s="32">
        <f t="shared" si="1"/>
        <v>13</v>
      </c>
      <c r="M11" s="32">
        <f t="shared" si="2"/>
        <v>17</v>
      </c>
      <c r="N11" s="32">
        <f t="shared" si="3"/>
        <v>8</v>
      </c>
      <c r="O11" s="22">
        <f t="shared" si="4"/>
        <v>11</v>
      </c>
      <c r="P11" s="32">
        <f t="shared" si="5"/>
        <v>3</v>
      </c>
      <c r="Q11" s="32">
        <f t="shared" si="6"/>
        <v>18</v>
      </c>
      <c r="S11" s="26">
        <f t="shared" si="7"/>
        <v>70</v>
      </c>
      <c r="T11" s="19">
        <f t="shared" si="8"/>
        <v>16</v>
      </c>
      <c r="V11" s="7">
        <f t="shared" si="10"/>
        <v>8480.0000000000073</v>
      </c>
      <c r="W11" s="15">
        <v>43435</v>
      </c>
      <c r="X11" s="16" t="s">
        <v>65</v>
      </c>
      <c r="Y11" s="20">
        <v>2583</v>
      </c>
      <c r="Z11" s="14">
        <f>SUM(Y$3:Y11)/ROWS(Z$3:Z11)</f>
        <v>2503.6666666666665</v>
      </c>
      <c r="AA11" s="7">
        <f>ROWS(Z$3:Z11)</f>
        <v>9</v>
      </c>
      <c r="AB11" s="13">
        <f t="shared" si="9"/>
        <v>52577</v>
      </c>
    </row>
    <row r="12" spans="1:28" x14ac:dyDescent="0.25">
      <c r="A12" s="30">
        <v>12</v>
      </c>
      <c r="B12" s="30">
        <v>48</v>
      </c>
      <c r="C12" s="30">
        <v>64</v>
      </c>
      <c r="D12" s="30" t="s">
        <v>30</v>
      </c>
      <c r="E12" s="31">
        <v>57853</v>
      </c>
      <c r="F12" s="30">
        <v>5</v>
      </c>
      <c r="G12" s="4"/>
      <c r="H12" s="4" t="s">
        <v>20</v>
      </c>
      <c r="I12" s="3"/>
      <c r="J12" s="3" t="s">
        <v>88</v>
      </c>
      <c r="L12" s="22">
        <f t="shared" si="1"/>
        <v>20</v>
      </c>
      <c r="M12" s="22">
        <f t="shared" si="2"/>
        <v>5</v>
      </c>
      <c r="N12" s="22">
        <f t="shared" si="3"/>
        <v>14</v>
      </c>
      <c r="O12" s="22">
        <f t="shared" si="4"/>
        <v>5</v>
      </c>
      <c r="P12" s="22">
        <f t="shared" si="5"/>
        <v>9</v>
      </c>
      <c r="Q12" s="22">
        <f t="shared" si="6"/>
        <v>18</v>
      </c>
      <c r="S12" s="25">
        <f t="shared" si="7"/>
        <v>71</v>
      </c>
      <c r="T12" s="19">
        <f t="shared" si="8"/>
        <v>15</v>
      </c>
      <c r="V12">
        <f t="shared" si="10"/>
        <v>5333.0000000000073</v>
      </c>
      <c r="W12" s="15">
        <v>43438</v>
      </c>
      <c r="X12" s="16" t="s">
        <v>66</v>
      </c>
      <c r="Y12" s="20">
        <v>1938</v>
      </c>
      <c r="Z12" s="14">
        <f>SUM(Y$3:Y12)/ROWS(Z$3:Z12)</f>
        <v>2447.1</v>
      </c>
      <c r="AA12" s="7">
        <f>ROWS(Z$3:Z12)</f>
        <v>10</v>
      </c>
      <c r="AB12" s="13">
        <f t="shared" si="9"/>
        <v>51389.1</v>
      </c>
    </row>
    <row r="13" spans="1:28" x14ac:dyDescent="0.25">
      <c r="A13" s="30">
        <v>1</v>
      </c>
      <c r="B13" s="30">
        <v>24</v>
      </c>
      <c r="C13" s="30">
        <v>87</v>
      </c>
      <c r="D13" s="30" t="s">
        <v>1</v>
      </c>
      <c r="E13" s="31">
        <v>65000</v>
      </c>
      <c r="F13" s="30">
        <v>2</v>
      </c>
      <c r="G13" s="4"/>
      <c r="H13" s="4" t="s">
        <v>20</v>
      </c>
      <c r="I13" s="3"/>
      <c r="J13" s="3" t="s">
        <v>89</v>
      </c>
      <c r="L13" s="22">
        <f t="shared" si="1"/>
        <v>9</v>
      </c>
      <c r="M13" s="22">
        <f t="shared" si="2"/>
        <v>0</v>
      </c>
      <c r="N13" s="22">
        <f t="shared" si="3"/>
        <v>0</v>
      </c>
      <c r="O13" s="22">
        <f t="shared" si="4"/>
        <v>9</v>
      </c>
      <c r="P13" s="22">
        <f t="shared" si="5"/>
        <v>0</v>
      </c>
      <c r="Q13" s="22">
        <f t="shared" si="6"/>
        <v>16</v>
      </c>
      <c r="S13" s="25">
        <f t="shared" si="7"/>
        <v>34</v>
      </c>
      <c r="T13" s="19">
        <f t="shared" si="8"/>
        <v>37</v>
      </c>
      <c r="V13">
        <f t="shared" si="10"/>
        <v>12480.000000000007</v>
      </c>
      <c r="W13" s="28">
        <v>43456</v>
      </c>
      <c r="X13" s="16" t="s">
        <v>8</v>
      </c>
      <c r="Y13" s="20">
        <v>2119</v>
      </c>
      <c r="Z13" s="14">
        <f>SUM(Y$3:Y13)/ROWS(Z$3:Z13)</f>
        <v>2417.2727272727275</v>
      </c>
      <c r="AA13" s="7">
        <f>ROWS(Z$3:Z13)</f>
        <v>11</v>
      </c>
      <c r="AB13" s="13">
        <f t="shared" si="9"/>
        <v>50762.727272727279</v>
      </c>
    </row>
    <row r="14" spans="1:28" x14ac:dyDescent="0.25">
      <c r="A14" s="30">
        <v>2</v>
      </c>
      <c r="B14" s="30">
        <v>26</v>
      </c>
      <c r="C14" s="30">
        <v>97</v>
      </c>
      <c r="D14" s="30" t="s">
        <v>4</v>
      </c>
      <c r="E14" s="31">
        <v>57853</v>
      </c>
      <c r="F14" s="30">
        <v>3</v>
      </c>
      <c r="G14" s="4"/>
      <c r="H14" s="4"/>
      <c r="I14" s="3"/>
      <c r="J14" s="3" t="s">
        <v>90</v>
      </c>
      <c r="L14" s="22">
        <f t="shared" si="1"/>
        <v>10</v>
      </c>
      <c r="M14" s="22">
        <f t="shared" si="2"/>
        <v>0</v>
      </c>
      <c r="N14" s="22">
        <f t="shared" si="3"/>
        <v>0</v>
      </c>
      <c r="O14" s="22">
        <f t="shared" si="4"/>
        <v>19</v>
      </c>
      <c r="P14" s="22">
        <f t="shared" si="5"/>
        <v>9</v>
      </c>
      <c r="Q14" s="22">
        <f t="shared" si="6"/>
        <v>18</v>
      </c>
      <c r="S14" s="25">
        <f t="shared" si="7"/>
        <v>56</v>
      </c>
      <c r="T14" s="19">
        <f t="shared" si="8"/>
        <v>26</v>
      </c>
      <c r="V14">
        <f t="shared" si="10"/>
        <v>5333.0000000000073</v>
      </c>
      <c r="W14" s="28">
        <v>43466</v>
      </c>
      <c r="X14" s="16" t="s">
        <v>30</v>
      </c>
      <c r="Y14" s="20">
        <v>3265</v>
      </c>
      <c r="Z14" s="14">
        <f>SUM(Y$3:Y14)/ROWS(Z$3:Z14)</f>
        <v>2487.9166666666665</v>
      </c>
      <c r="AA14" s="7">
        <f>ROWS(Z$3:Z14)</f>
        <v>12</v>
      </c>
      <c r="AB14" s="13">
        <f t="shared" si="9"/>
        <v>52246.25</v>
      </c>
    </row>
    <row r="15" spans="1:28" x14ac:dyDescent="0.25">
      <c r="A15" s="30">
        <v>16</v>
      </c>
      <c r="B15" s="30">
        <v>55</v>
      </c>
      <c r="C15" s="30">
        <v>60</v>
      </c>
      <c r="D15" s="30" t="s">
        <v>18</v>
      </c>
      <c r="E15" s="31">
        <v>44000</v>
      </c>
      <c r="F15" s="30">
        <v>5</v>
      </c>
      <c r="G15" s="4"/>
      <c r="H15" s="4"/>
      <c r="I15" s="3"/>
      <c r="J15" s="3" t="s">
        <v>91</v>
      </c>
      <c r="L15" s="22">
        <f t="shared" si="1"/>
        <v>16</v>
      </c>
      <c r="M15" s="22">
        <f t="shared" si="2"/>
        <v>12</v>
      </c>
      <c r="N15" s="22">
        <f t="shared" si="3"/>
        <v>18</v>
      </c>
      <c r="O15" s="22">
        <f t="shared" si="4"/>
        <v>20</v>
      </c>
      <c r="P15" s="22">
        <f t="shared" si="5"/>
        <v>3</v>
      </c>
      <c r="Q15" s="22">
        <f t="shared" si="6"/>
        <v>18</v>
      </c>
      <c r="S15" s="25">
        <f t="shared" si="7"/>
        <v>87</v>
      </c>
      <c r="T15" s="19">
        <f t="shared" si="8"/>
        <v>4</v>
      </c>
      <c r="V15">
        <f t="shared" si="10"/>
        <v>8519.9999999999927</v>
      </c>
      <c r="W15" s="15">
        <v>43491</v>
      </c>
      <c r="X15" s="16" t="s">
        <v>4</v>
      </c>
      <c r="Y15" s="20">
        <v>2669</v>
      </c>
      <c r="Z15" s="14">
        <f>SUM(Y$3:Y15)/ROWS(Z$3:Z15)</f>
        <v>2501.8461538461538</v>
      </c>
      <c r="AA15" s="7">
        <f>ROWS(Z$3:Z15)</f>
        <v>13</v>
      </c>
      <c r="AB15" s="13">
        <f t="shared" si="9"/>
        <v>52538.769230769227</v>
      </c>
    </row>
    <row r="16" spans="1:28" x14ac:dyDescent="0.25">
      <c r="A16" s="30">
        <v>4</v>
      </c>
      <c r="B16" s="30">
        <v>64</v>
      </c>
      <c r="C16" s="30">
        <v>76</v>
      </c>
      <c r="D16" s="30" t="s">
        <v>2</v>
      </c>
      <c r="E16" s="31">
        <v>52500</v>
      </c>
      <c r="F16" s="30">
        <v>5</v>
      </c>
      <c r="G16" s="4"/>
      <c r="H16" s="4"/>
      <c r="I16" s="3"/>
      <c r="J16" s="3" t="s">
        <v>92</v>
      </c>
      <c r="L16" s="22">
        <f t="shared" si="1"/>
        <v>12</v>
      </c>
      <c r="M16" s="22">
        <f t="shared" si="2"/>
        <v>19</v>
      </c>
      <c r="N16" s="22">
        <f t="shared" si="3"/>
        <v>2</v>
      </c>
      <c r="O16" s="22">
        <f t="shared" si="4"/>
        <v>15</v>
      </c>
      <c r="P16" s="22">
        <f t="shared" si="5"/>
        <v>20</v>
      </c>
      <c r="Q16" s="22">
        <f t="shared" si="6"/>
        <v>18</v>
      </c>
      <c r="S16" s="25">
        <f t="shared" si="7"/>
        <v>86</v>
      </c>
      <c r="T16" s="19">
        <f t="shared" si="8"/>
        <v>5</v>
      </c>
      <c r="V16">
        <f t="shared" si="10"/>
        <v>19.999999999992724</v>
      </c>
      <c r="W16" s="15">
        <v>43501</v>
      </c>
      <c r="X16" s="16" t="s">
        <v>72</v>
      </c>
      <c r="Y16" s="20">
        <v>2370</v>
      </c>
      <c r="Z16" s="14">
        <f>SUM(Y$3:Y16)/ROWS(Z$3:Z16)</f>
        <v>2492.4285714285716</v>
      </c>
      <c r="AA16" s="7">
        <f>ROWS(Z$3:Z16)</f>
        <v>14</v>
      </c>
      <c r="AB16" s="13">
        <f t="shared" si="9"/>
        <v>52341</v>
      </c>
    </row>
    <row r="17" spans="1:28" x14ac:dyDescent="0.25">
      <c r="A17" s="30">
        <v>22</v>
      </c>
      <c r="B17" s="30">
        <v>76</v>
      </c>
      <c r="C17" s="30">
        <v>55</v>
      </c>
      <c r="D17" s="30" t="s">
        <v>1</v>
      </c>
      <c r="E17" s="31">
        <v>32000</v>
      </c>
      <c r="F17" s="30">
        <v>6</v>
      </c>
      <c r="G17" s="4"/>
      <c r="H17" s="4"/>
      <c r="I17" s="3"/>
      <c r="J17" s="3" t="s">
        <v>93</v>
      </c>
      <c r="L17" s="22">
        <f t="shared" si="1"/>
        <v>10</v>
      </c>
      <c r="M17" s="22">
        <f t="shared" si="2"/>
        <v>7</v>
      </c>
      <c r="N17" s="22">
        <f t="shared" si="3"/>
        <v>17</v>
      </c>
      <c r="O17" s="22">
        <f t="shared" si="4"/>
        <v>9</v>
      </c>
      <c r="P17" s="22">
        <f t="shared" si="5"/>
        <v>0</v>
      </c>
      <c r="Q17" s="22">
        <f t="shared" si="6"/>
        <v>16</v>
      </c>
      <c r="S17" s="25">
        <f t="shared" si="7"/>
        <v>59</v>
      </c>
      <c r="T17" s="19">
        <f t="shared" si="8"/>
        <v>24</v>
      </c>
      <c r="V17">
        <f t="shared" si="10"/>
        <v>20519.999999999993</v>
      </c>
      <c r="W17" s="15">
        <v>43505</v>
      </c>
      <c r="X17" s="16" t="s">
        <v>73</v>
      </c>
      <c r="Y17" s="20">
        <v>2150</v>
      </c>
      <c r="Z17" s="14">
        <f>SUM(Y$3:Y17)/ROWS(Z$3:Z17)</f>
        <v>2469.6</v>
      </c>
      <c r="AA17" s="7">
        <f>ROWS(Z$3:Z17)</f>
        <v>15</v>
      </c>
      <c r="AB17" s="13">
        <f t="shared" si="9"/>
        <v>51861.599999999999</v>
      </c>
    </row>
    <row r="18" spans="1:28" s="7" customFormat="1" ht="12.75" customHeight="1" x14ac:dyDescent="0.25">
      <c r="A18" s="30">
        <v>5</v>
      </c>
      <c r="B18" s="30">
        <v>61</v>
      </c>
      <c r="C18" s="30">
        <v>68</v>
      </c>
      <c r="D18" s="30" t="s">
        <v>15</v>
      </c>
      <c r="E18" s="31">
        <v>59630</v>
      </c>
      <c r="F18" s="30">
        <v>3</v>
      </c>
      <c r="G18" s="4"/>
      <c r="H18" s="4"/>
      <c r="I18" s="3"/>
      <c r="J18" s="3" t="s">
        <v>94</v>
      </c>
      <c r="L18" s="32">
        <f t="shared" si="1"/>
        <v>13</v>
      </c>
      <c r="M18" s="32">
        <f t="shared" si="2"/>
        <v>18</v>
      </c>
      <c r="N18" s="32">
        <f t="shared" si="3"/>
        <v>10</v>
      </c>
      <c r="O18" s="22">
        <f t="shared" si="4"/>
        <v>11</v>
      </c>
      <c r="P18" s="32">
        <f t="shared" si="5"/>
        <v>6</v>
      </c>
      <c r="Q18" s="32">
        <f t="shared" si="6"/>
        <v>18</v>
      </c>
      <c r="S18" s="26">
        <f t="shared" si="7"/>
        <v>76</v>
      </c>
      <c r="T18" s="19">
        <f t="shared" si="8"/>
        <v>10</v>
      </c>
      <c r="V18" s="7">
        <f t="shared" si="10"/>
        <v>7110.0000000000073</v>
      </c>
      <c r="W18" s="15">
        <v>43519</v>
      </c>
      <c r="X18" s="16" t="s">
        <v>74</v>
      </c>
      <c r="Y18" s="20">
        <v>2355</v>
      </c>
      <c r="Z18" s="14">
        <f>SUM(Y$3:Y18)/ROWS(Z$3:Z18)</f>
        <v>2462.4375</v>
      </c>
      <c r="AA18" s="7">
        <f>ROWS(Z$3:Z18)</f>
        <v>16</v>
      </c>
      <c r="AB18" s="13">
        <f t="shared" si="9"/>
        <v>51711.1875</v>
      </c>
    </row>
    <row r="19" spans="1:28" s="7" customFormat="1" ht="12.75" customHeight="1" x14ac:dyDescent="0.25">
      <c r="A19" s="30">
        <v>3</v>
      </c>
      <c r="B19" s="30">
        <v>44</v>
      </c>
      <c r="C19" s="30">
        <v>80</v>
      </c>
      <c r="D19" s="30" t="s">
        <v>15</v>
      </c>
      <c r="E19" s="31">
        <v>59850</v>
      </c>
      <c r="F19" s="30">
        <v>5</v>
      </c>
      <c r="G19" s="4"/>
      <c r="H19" s="6" t="s">
        <v>22</v>
      </c>
      <c r="I19" s="3"/>
      <c r="J19" s="3" t="s">
        <v>95</v>
      </c>
      <c r="L19" s="32">
        <f t="shared" si="1"/>
        <v>11</v>
      </c>
      <c r="M19" s="32">
        <f t="shared" si="2"/>
        <v>1</v>
      </c>
      <c r="N19" s="32">
        <f t="shared" si="3"/>
        <v>0</v>
      </c>
      <c r="O19" s="22">
        <f t="shared" si="4"/>
        <v>11</v>
      </c>
      <c r="P19" s="32">
        <f t="shared" si="5"/>
        <v>5</v>
      </c>
      <c r="Q19" s="32">
        <f t="shared" si="6"/>
        <v>18</v>
      </c>
      <c r="S19" s="26">
        <f t="shared" si="7"/>
        <v>46</v>
      </c>
      <c r="T19" s="19">
        <f t="shared" si="8"/>
        <v>32</v>
      </c>
      <c r="W19" s="15">
        <v>43533</v>
      </c>
      <c r="X19" s="16" t="s">
        <v>75</v>
      </c>
      <c r="Y19" s="20">
        <v>2618</v>
      </c>
      <c r="Z19" s="14">
        <f>SUM(Y$3:Y19)/ROWS(Z$3:Z19)</f>
        <v>2471.5882352941176</v>
      </c>
      <c r="AA19" s="7">
        <f>ROWS(Z$3:Z19)</f>
        <v>17</v>
      </c>
      <c r="AB19" s="13">
        <f t="shared" si="9"/>
        <v>51903.352941176468</v>
      </c>
    </row>
    <row r="20" spans="1:28" s="7" customFormat="1" ht="12.75" customHeight="1" x14ac:dyDescent="0.25">
      <c r="A20" s="30">
        <v>7</v>
      </c>
      <c r="B20" s="30">
        <v>58</v>
      </c>
      <c r="C20" s="30">
        <v>69</v>
      </c>
      <c r="D20" s="30" t="s">
        <v>15</v>
      </c>
      <c r="E20" s="31">
        <v>54462</v>
      </c>
      <c r="F20" s="30">
        <v>5</v>
      </c>
      <c r="G20" s="4"/>
      <c r="H20" s="4"/>
      <c r="I20" s="3"/>
      <c r="J20" s="3" t="s">
        <v>96</v>
      </c>
      <c r="L20" s="32">
        <f t="shared" si="1"/>
        <v>15</v>
      </c>
      <c r="M20" s="32">
        <f t="shared" si="2"/>
        <v>15</v>
      </c>
      <c r="N20" s="32">
        <f t="shared" si="3"/>
        <v>9</v>
      </c>
      <c r="O20" s="22">
        <f t="shared" si="4"/>
        <v>11</v>
      </c>
      <c r="P20" s="32">
        <f t="shared" si="5"/>
        <v>16</v>
      </c>
      <c r="Q20" s="32">
        <f t="shared" si="6"/>
        <v>18</v>
      </c>
      <c r="S20" s="26">
        <f t="shared" si="7"/>
        <v>84</v>
      </c>
      <c r="T20" s="19">
        <f t="shared" si="8"/>
        <v>6</v>
      </c>
      <c r="W20" s="15">
        <v>43547</v>
      </c>
      <c r="X20" s="16" t="s">
        <v>76</v>
      </c>
      <c r="Y20" s="20">
        <v>2594</v>
      </c>
      <c r="Z20" s="14">
        <f>SUM(Y$3:Y20)/ROWS(Z$3:Z20)</f>
        <v>2478.3888888888887</v>
      </c>
      <c r="AA20" s="7">
        <f>ROWS(Z$3:Z20)</f>
        <v>18</v>
      </c>
      <c r="AB20" s="13">
        <f t="shared" si="9"/>
        <v>52046.166666666664</v>
      </c>
    </row>
    <row r="21" spans="1:28" x14ac:dyDescent="0.25">
      <c r="A21" s="30">
        <v>4</v>
      </c>
      <c r="B21" s="30">
        <v>49</v>
      </c>
      <c r="C21" s="30">
        <v>72</v>
      </c>
      <c r="D21" s="30" t="s">
        <v>8</v>
      </c>
      <c r="E21" s="31">
        <v>64444</v>
      </c>
      <c r="F21" s="30">
        <v>2</v>
      </c>
      <c r="G21" s="4"/>
      <c r="H21" s="4" t="s">
        <v>20</v>
      </c>
      <c r="I21" s="3"/>
      <c r="J21" s="3" t="s">
        <v>98</v>
      </c>
      <c r="L21" s="22">
        <f t="shared" si="1"/>
        <v>12</v>
      </c>
      <c r="M21" s="22">
        <f t="shared" si="2"/>
        <v>6</v>
      </c>
      <c r="N21" s="22">
        <f t="shared" si="3"/>
        <v>6</v>
      </c>
      <c r="O21" s="22">
        <f t="shared" si="4"/>
        <v>18</v>
      </c>
      <c r="P21" s="22">
        <f t="shared" si="5"/>
        <v>0</v>
      </c>
      <c r="Q21" s="22">
        <f t="shared" si="6"/>
        <v>16</v>
      </c>
      <c r="S21" s="25">
        <f t="shared" si="7"/>
        <v>58</v>
      </c>
      <c r="T21" s="19">
        <f t="shared" si="8"/>
        <v>25</v>
      </c>
      <c r="W21" s="15">
        <v>43561</v>
      </c>
      <c r="X21" s="16" t="s">
        <v>77</v>
      </c>
      <c r="Y21" s="20">
        <v>2174</v>
      </c>
      <c r="Z21" s="14">
        <f>SUM(Y$3:Y21)/ROWS(Z$3:Z21)</f>
        <v>2462.3684210526317</v>
      </c>
      <c r="AA21" s="7">
        <f>ROWS(Z$3:Z21)</f>
        <v>19</v>
      </c>
      <c r="AB21" s="13">
        <f t="shared" si="9"/>
        <v>51709.736842105267</v>
      </c>
    </row>
    <row r="22" spans="1:28" s="7" customFormat="1" ht="12.75" customHeight="1" x14ac:dyDescent="0.25">
      <c r="A22" s="30">
        <v>13</v>
      </c>
      <c r="B22" s="30">
        <v>65</v>
      </c>
      <c r="C22" s="30">
        <v>56</v>
      </c>
      <c r="D22" s="30" t="s">
        <v>15</v>
      </c>
      <c r="E22" s="31">
        <v>56056</v>
      </c>
      <c r="F22" s="30">
        <v>5</v>
      </c>
      <c r="G22" s="4"/>
      <c r="H22" s="4"/>
      <c r="I22" s="3"/>
      <c r="J22" s="3" t="s">
        <v>31</v>
      </c>
      <c r="L22" s="32">
        <f t="shared" si="1"/>
        <v>19</v>
      </c>
      <c r="M22" s="32">
        <f t="shared" si="2"/>
        <v>18</v>
      </c>
      <c r="N22" s="32">
        <f t="shared" si="3"/>
        <v>18</v>
      </c>
      <c r="O22" s="22">
        <f t="shared" si="4"/>
        <v>11</v>
      </c>
      <c r="P22" s="32">
        <f t="shared" si="5"/>
        <v>13</v>
      </c>
      <c r="Q22" s="32">
        <f t="shared" si="6"/>
        <v>18</v>
      </c>
      <c r="S22" s="26">
        <f t="shared" ref="S22:S30" si="11">SUM(L22:Q22)</f>
        <v>97</v>
      </c>
      <c r="T22" s="19">
        <f t="shared" si="8"/>
        <v>2</v>
      </c>
      <c r="W22" s="15">
        <v>43574</v>
      </c>
      <c r="X22" s="16" t="s">
        <v>78</v>
      </c>
      <c r="Y22" s="20">
        <v>2871</v>
      </c>
      <c r="Z22" s="14">
        <f>SUM(Y$3:Y22)/ROWS(Z$3:Z22)</f>
        <v>2482.8000000000002</v>
      </c>
      <c r="AA22" s="7">
        <f>ROWS(Z$3:Z22)</f>
        <v>20</v>
      </c>
      <c r="AB22" s="13">
        <f t="shared" si="9"/>
        <v>52138.8</v>
      </c>
    </row>
    <row r="23" spans="1:28" s="7" customFormat="1" ht="12.75" customHeight="1" x14ac:dyDescent="0.25">
      <c r="A23" s="30">
        <v>4</v>
      </c>
      <c r="B23" s="30">
        <v>56</v>
      </c>
      <c r="C23" s="30">
        <v>78</v>
      </c>
      <c r="D23" s="30" t="s">
        <v>18</v>
      </c>
      <c r="E23" s="31">
        <v>68464</v>
      </c>
      <c r="F23" s="30">
        <v>5</v>
      </c>
      <c r="G23" s="4"/>
      <c r="H23" s="4"/>
      <c r="I23" s="3"/>
      <c r="J23" s="3" t="s">
        <v>99</v>
      </c>
      <c r="L23" s="32">
        <f t="shared" si="1"/>
        <v>12</v>
      </c>
      <c r="M23" s="32">
        <f t="shared" si="2"/>
        <v>13</v>
      </c>
      <c r="N23" s="32">
        <f t="shared" si="3"/>
        <v>0</v>
      </c>
      <c r="O23" s="22">
        <f t="shared" si="4"/>
        <v>20</v>
      </c>
      <c r="P23" s="32">
        <f t="shared" si="5"/>
        <v>0</v>
      </c>
      <c r="Q23" s="32">
        <f t="shared" si="6"/>
        <v>18</v>
      </c>
      <c r="S23" s="26">
        <f t="shared" si="11"/>
        <v>63</v>
      </c>
      <c r="T23" s="19">
        <f t="shared" si="8"/>
        <v>20</v>
      </c>
      <c r="W23" s="15">
        <v>43582</v>
      </c>
      <c r="X23" s="16" t="s">
        <v>79</v>
      </c>
      <c r="Y23" s="20">
        <v>2864</v>
      </c>
      <c r="Z23" s="14">
        <f>SUM(Y$3:Y23)/ROWS(Z$3:Z23)</f>
        <v>2500.9523809523807</v>
      </c>
      <c r="AA23" s="7">
        <f>ROWS(Z$3:Z23)</f>
        <v>21</v>
      </c>
      <c r="AB23" s="13">
        <f t="shared" ref="AB23" si="12">Z23*21</f>
        <v>52519.999999999993</v>
      </c>
    </row>
    <row r="24" spans="1:28" x14ac:dyDescent="0.25">
      <c r="A24" s="30">
        <v>2</v>
      </c>
      <c r="B24" s="30">
        <v>51</v>
      </c>
      <c r="C24" s="30">
        <v>78</v>
      </c>
      <c r="D24" s="30" t="s">
        <v>15</v>
      </c>
      <c r="E24" s="31">
        <v>59850</v>
      </c>
      <c r="F24" s="30">
        <v>7</v>
      </c>
      <c r="G24" s="4"/>
      <c r="H24" s="4"/>
      <c r="I24" s="3"/>
      <c r="J24" s="3" t="s">
        <v>100</v>
      </c>
      <c r="L24" s="22">
        <f t="shared" si="1"/>
        <v>10</v>
      </c>
      <c r="M24" s="22">
        <f t="shared" si="2"/>
        <v>8</v>
      </c>
      <c r="N24" s="22">
        <f t="shared" si="3"/>
        <v>0</v>
      </c>
      <c r="O24" s="22">
        <f t="shared" si="4"/>
        <v>11</v>
      </c>
      <c r="P24" s="22">
        <f t="shared" si="5"/>
        <v>5</v>
      </c>
      <c r="Q24" s="22">
        <f t="shared" si="6"/>
        <v>14</v>
      </c>
      <c r="S24" s="25">
        <f t="shared" si="11"/>
        <v>48</v>
      </c>
      <c r="T24" s="19">
        <f t="shared" si="8"/>
        <v>30</v>
      </c>
      <c r="W24" s="16"/>
      <c r="X24" s="16"/>
      <c r="Y24" s="12"/>
      <c r="Z24" s="14"/>
      <c r="AA24" s="7"/>
    </row>
    <row r="25" spans="1:28" x14ac:dyDescent="0.25">
      <c r="A25" s="30">
        <v>1</v>
      </c>
      <c r="B25" s="30">
        <v>57</v>
      </c>
      <c r="C25" s="30">
        <v>75</v>
      </c>
      <c r="D25" s="30" t="s">
        <v>1</v>
      </c>
      <c r="E25" s="31">
        <v>60000</v>
      </c>
      <c r="F25" s="30">
        <v>4</v>
      </c>
      <c r="G25" s="4"/>
      <c r="H25" s="4"/>
      <c r="I25" s="3"/>
      <c r="J25" s="3" t="s">
        <v>101</v>
      </c>
      <c r="L25" s="22">
        <f t="shared" si="1"/>
        <v>9</v>
      </c>
      <c r="M25" s="22">
        <f t="shared" si="2"/>
        <v>14</v>
      </c>
      <c r="N25" s="22">
        <f t="shared" si="3"/>
        <v>3</v>
      </c>
      <c r="O25" s="22">
        <f t="shared" si="4"/>
        <v>9</v>
      </c>
      <c r="P25" s="22">
        <f t="shared" si="5"/>
        <v>5</v>
      </c>
      <c r="Q25" s="22">
        <f t="shared" si="6"/>
        <v>20</v>
      </c>
      <c r="S25" s="25">
        <f t="shared" si="11"/>
        <v>60</v>
      </c>
      <c r="T25" s="19">
        <f t="shared" si="8"/>
        <v>23</v>
      </c>
    </row>
    <row r="26" spans="1:28" x14ac:dyDescent="0.25">
      <c r="A26" s="30">
        <v>4</v>
      </c>
      <c r="B26" s="30">
        <v>60</v>
      </c>
      <c r="C26" s="30">
        <v>73</v>
      </c>
      <c r="D26" s="30" t="s">
        <v>54</v>
      </c>
      <c r="E26" s="31">
        <v>58111</v>
      </c>
      <c r="F26" s="30">
        <v>5</v>
      </c>
      <c r="G26" s="4"/>
      <c r="H26" s="4"/>
      <c r="I26" s="3"/>
      <c r="J26" s="3" t="s">
        <v>102</v>
      </c>
      <c r="L26" s="22">
        <f t="shared" si="1"/>
        <v>12</v>
      </c>
      <c r="M26" s="22">
        <f t="shared" si="2"/>
        <v>17</v>
      </c>
      <c r="N26" s="22">
        <f t="shared" si="3"/>
        <v>5</v>
      </c>
      <c r="O26" s="22">
        <f t="shared" si="4"/>
        <v>12</v>
      </c>
      <c r="P26" s="22">
        <f t="shared" si="5"/>
        <v>9</v>
      </c>
      <c r="Q26" s="22">
        <f t="shared" si="6"/>
        <v>18</v>
      </c>
      <c r="S26" s="25">
        <f t="shared" si="11"/>
        <v>73</v>
      </c>
      <c r="T26" s="19">
        <f t="shared" si="8"/>
        <v>12</v>
      </c>
    </row>
    <row r="27" spans="1:28" x14ac:dyDescent="0.25">
      <c r="A27" s="30">
        <v>2</v>
      </c>
      <c r="B27" s="30">
        <v>54</v>
      </c>
      <c r="C27" s="30">
        <v>81</v>
      </c>
      <c r="D27" s="30" t="s">
        <v>15</v>
      </c>
      <c r="E27" s="31">
        <v>58829</v>
      </c>
      <c r="F27" s="30">
        <v>6</v>
      </c>
      <c r="G27" s="4"/>
      <c r="H27" s="4"/>
      <c r="I27" s="3"/>
      <c r="J27" s="3" t="s">
        <v>103</v>
      </c>
      <c r="L27" s="22">
        <f t="shared" si="1"/>
        <v>10</v>
      </c>
      <c r="M27" s="22">
        <f t="shared" si="2"/>
        <v>11</v>
      </c>
      <c r="N27" s="22">
        <f t="shared" si="3"/>
        <v>0</v>
      </c>
      <c r="O27" s="22">
        <f t="shared" si="4"/>
        <v>11</v>
      </c>
      <c r="P27" s="22">
        <f t="shared" si="5"/>
        <v>7</v>
      </c>
      <c r="Q27" s="22">
        <f t="shared" si="6"/>
        <v>16</v>
      </c>
      <c r="S27" s="25">
        <f t="shared" si="11"/>
        <v>55</v>
      </c>
      <c r="T27" s="19">
        <f t="shared" si="8"/>
        <v>27</v>
      </c>
      <c r="X27" s="16" t="s">
        <v>0</v>
      </c>
    </row>
    <row r="28" spans="1:28" x14ac:dyDescent="0.25">
      <c r="A28" s="30">
        <v>2</v>
      </c>
      <c r="B28" s="30">
        <v>55</v>
      </c>
      <c r="C28" s="30">
        <v>72</v>
      </c>
      <c r="D28" s="30" t="s">
        <v>8</v>
      </c>
      <c r="E28" s="31">
        <v>58325</v>
      </c>
      <c r="F28" s="30">
        <v>3</v>
      </c>
      <c r="G28" s="4"/>
      <c r="H28" s="4"/>
      <c r="I28" s="3"/>
      <c r="J28" s="3" t="s">
        <v>104</v>
      </c>
      <c r="L28" s="22">
        <f t="shared" si="1"/>
        <v>10</v>
      </c>
      <c r="M28" s="22">
        <f t="shared" si="2"/>
        <v>12</v>
      </c>
      <c r="N28" s="22">
        <f t="shared" si="3"/>
        <v>6</v>
      </c>
      <c r="O28" s="22">
        <f t="shared" si="4"/>
        <v>18</v>
      </c>
      <c r="P28" s="22">
        <f t="shared" si="5"/>
        <v>8</v>
      </c>
      <c r="Q28" s="22">
        <f t="shared" si="6"/>
        <v>18</v>
      </c>
      <c r="S28" s="25">
        <f t="shared" si="11"/>
        <v>72</v>
      </c>
      <c r="T28" s="19">
        <f t="shared" si="8"/>
        <v>14</v>
      </c>
      <c r="X28" s="16" t="s">
        <v>52</v>
      </c>
      <c r="Y28">
        <v>1</v>
      </c>
    </row>
    <row r="29" spans="1:28" x14ac:dyDescent="0.25">
      <c r="A29" s="30">
        <v>3</v>
      </c>
      <c r="B29" s="30">
        <v>48</v>
      </c>
      <c r="C29" s="30">
        <v>85</v>
      </c>
      <c r="D29" s="30" t="s">
        <v>15</v>
      </c>
      <c r="E29" s="31">
        <v>60595</v>
      </c>
      <c r="F29" s="30">
        <v>5</v>
      </c>
      <c r="G29" s="4"/>
      <c r="H29" s="4"/>
      <c r="I29" s="3"/>
      <c r="J29" s="3" t="s">
        <v>105</v>
      </c>
      <c r="L29" s="22">
        <f t="shared" si="1"/>
        <v>11</v>
      </c>
      <c r="M29" s="22">
        <f t="shared" si="2"/>
        <v>5</v>
      </c>
      <c r="N29" s="22">
        <f t="shared" si="3"/>
        <v>0</v>
      </c>
      <c r="O29" s="22">
        <f t="shared" si="4"/>
        <v>11</v>
      </c>
      <c r="P29" s="22">
        <f t="shared" si="5"/>
        <v>4</v>
      </c>
      <c r="Q29" s="22">
        <f t="shared" si="6"/>
        <v>18</v>
      </c>
      <c r="S29" s="25">
        <f t="shared" si="11"/>
        <v>49</v>
      </c>
      <c r="T29" s="19">
        <f t="shared" si="8"/>
        <v>29</v>
      </c>
      <c r="X29" s="16" t="s">
        <v>53</v>
      </c>
      <c r="Y29">
        <v>3</v>
      </c>
    </row>
    <row r="30" spans="1:28" x14ac:dyDescent="0.25">
      <c r="A30" s="30">
        <v>5</v>
      </c>
      <c r="B30" s="30">
        <v>31</v>
      </c>
      <c r="C30" s="30">
        <v>65</v>
      </c>
      <c r="D30" s="30" t="s">
        <v>18</v>
      </c>
      <c r="E30" s="31">
        <v>49500</v>
      </c>
      <c r="F30" s="30">
        <v>2</v>
      </c>
      <c r="G30" s="4"/>
      <c r="H30" s="4" t="s">
        <v>20</v>
      </c>
      <c r="I30" s="3"/>
      <c r="J30" s="3" t="s">
        <v>106</v>
      </c>
      <c r="L30" s="22">
        <f t="shared" si="1"/>
        <v>13</v>
      </c>
      <c r="M30" s="22">
        <f t="shared" si="2"/>
        <v>0</v>
      </c>
      <c r="N30" s="22">
        <f t="shared" si="3"/>
        <v>13</v>
      </c>
      <c r="O30" s="22">
        <f t="shared" si="4"/>
        <v>20</v>
      </c>
      <c r="P30" s="22">
        <f t="shared" si="5"/>
        <v>14</v>
      </c>
      <c r="Q30" s="22">
        <f t="shared" si="6"/>
        <v>16</v>
      </c>
      <c r="S30" s="25">
        <f t="shared" si="11"/>
        <v>76</v>
      </c>
      <c r="T30" s="19">
        <f t="shared" si="8"/>
        <v>10</v>
      </c>
      <c r="X30" s="16"/>
    </row>
    <row r="31" spans="1:28" x14ac:dyDescent="0.25">
      <c r="A31" s="30">
        <v>8</v>
      </c>
      <c r="B31" s="30">
        <v>67</v>
      </c>
      <c r="C31" s="30">
        <v>67</v>
      </c>
      <c r="D31" s="30" t="s">
        <v>8</v>
      </c>
      <c r="E31" s="31">
        <v>55000</v>
      </c>
      <c r="F31" s="30">
        <v>0</v>
      </c>
      <c r="G31" s="4"/>
      <c r="H31" s="4" t="s">
        <v>20</v>
      </c>
      <c r="I31" s="3"/>
      <c r="J31" s="3" t="s">
        <v>32</v>
      </c>
      <c r="L31" s="22">
        <f t="shared" si="1"/>
        <v>16</v>
      </c>
      <c r="M31" s="22">
        <f t="shared" si="2"/>
        <v>16</v>
      </c>
      <c r="N31" s="22">
        <f t="shared" si="3"/>
        <v>11</v>
      </c>
      <c r="O31" s="22">
        <f t="shared" si="4"/>
        <v>18</v>
      </c>
      <c r="P31" s="22">
        <f t="shared" si="5"/>
        <v>15</v>
      </c>
      <c r="Q31" s="22">
        <f t="shared" si="6"/>
        <v>12</v>
      </c>
      <c r="S31" s="25">
        <f t="shared" ref="S31:S39" si="13">SUM(L31:Q31)</f>
        <v>88</v>
      </c>
      <c r="T31" s="19">
        <f t="shared" si="8"/>
        <v>3</v>
      </c>
      <c r="X31" s="16"/>
    </row>
    <row r="32" spans="1:28" x14ac:dyDescent="0.25">
      <c r="A32" s="30">
        <v>21</v>
      </c>
      <c r="B32" s="30">
        <v>96</v>
      </c>
      <c r="C32" s="30">
        <v>21</v>
      </c>
      <c r="D32" s="30" t="s">
        <v>29</v>
      </c>
      <c r="E32" s="31">
        <v>48000</v>
      </c>
      <c r="F32" s="30">
        <v>0</v>
      </c>
      <c r="G32" s="4"/>
      <c r="H32" s="4" t="s">
        <v>20</v>
      </c>
      <c r="I32" s="3"/>
      <c r="J32" s="3" t="s">
        <v>107</v>
      </c>
      <c r="L32" s="22">
        <f t="shared" si="1"/>
        <v>11</v>
      </c>
      <c r="M32" s="22">
        <f t="shared" si="2"/>
        <v>0</v>
      </c>
      <c r="N32" s="22">
        <f t="shared" si="3"/>
        <v>0</v>
      </c>
      <c r="O32" s="22">
        <f t="shared" si="4"/>
        <v>0</v>
      </c>
      <c r="P32" s="22">
        <f t="shared" si="5"/>
        <v>11</v>
      </c>
      <c r="Q32" s="22">
        <f t="shared" si="6"/>
        <v>12</v>
      </c>
      <c r="S32" s="25">
        <f t="shared" si="13"/>
        <v>34</v>
      </c>
      <c r="T32" s="19">
        <f t="shared" si="8"/>
        <v>37</v>
      </c>
    </row>
    <row r="33" spans="1:25" x14ac:dyDescent="0.25">
      <c r="A33" s="30">
        <v>3</v>
      </c>
      <c r="B33" s="30">
        <v>35</v>
      </c>
      <c r="C33" s="30">
        <v>81</v>
      </c>
      <c r="D33" s="30" t="s">
        <v>54</v>
      </c>
      <c r="E33" s="31">
        <v>42000</v>
      </c>
      <c r="F33" s="30">
        <v>3</v>
      </c>
      <c r="G33" s="4"/>
      <c r="H33" s="4" t="s">
        <v>20</v>
      </c>
      <c r="I33" s="3"/>
      <c r="J33" s="3" t="s">
        <v>108</v>
      </c>
      <c r="L33" s="22">
        <f t="shared" si="1"/>
        <v>11</v>
      </c>
      <c r="M33" s="22">
        <f t="shared" si="2"/>
        <v>0</v>
      </c>
      <c r="N33" s="22">
        <f t="shared" si="3"/>
        <v>0</v>
      </c>
      <c r="O33" s="22">
        <f t="shared" si="4"/>
        <v>12</v>
      </c>
      <c r="P33" s="22">
        <f t="shared" si="5"/>
        <v>0</v>
      </c>
      <c r="Q33" s="22">
        <f t="shared" si="6"/>
        <v>18</v>
      </c>
      <c r="S33" s="25">
        <f t="shared" si="13"/>
        <v>41</v>
      </c>
      <c r="T33" s="19">
        <f t="shared" si="8"/>
        <v>36</v>
      </c>
      <c r="Y33" s="18">
        <f>SUM(Y28:Y29)</f>
        <v>4</v>
      </c>
    </row>
    <row r="34" spans="1:25" x14ac:dyDescent="0.25">
      <c r="A34" s="30">
        <v>2</v>
      </c>
      <c r="B34" s="30">
        <v>41</v>
      </c>
      <c r="C34" s="30">
        <v>79</v>
      </c>
      <c r="D34" s="30" t="s">
        <v>18</v>
      </c>
      <c r="E34" s="31">
        <v>71111</v>
      </c>
      <c r="F34" s="30">
        <v>6</v>
      </c>
      <c r="G34" s="4"/>
      <c r="H34" s="4" t="s">
        <v>20</v>
      </c>
      <c r="I34" s="3"/>
      <c r="J34" s="3" t="s">
        <v>109</v>
      </c>
      <c r="L34" s="22">
        <f t="shared" si="1"/>
        <v>10</v>
      </c>
      <c r="M34" s="22">
        <f t="shared" si="2"/>
        <v>0</v>
      </c>
      <c r="N34" s="22">
        <f t="shared" si="3"/>
        <v>0</v>
      </c>
      <c r="O34" s="22">
        <f t="shared" si="4"/>
        <v>20</v>
      </c>
      <c r="P34" s="22">
        <f t="shared" si="5"/>
        <v>0</v>
      </c>
      <c r="Q34" s="22">
        <f t="shared" si="6"/>
        <v>16</v>
      </c>
      <c r="S34" s="25">
        <f t="shared" si="13"/>
        <v>46</v>
      </c>
      <c r="T34" s="19">
        <f t="shared" si="8"/>
        <v>32</v>
      </c>
    </row>
    <row r="35" spans="1:25" x14ac:dyDescent="0.25">
      <c r="A35" s="30">
        <v>6</v>
      </c>
      <c r="B35" s="30">
        <v>59</v>
      </c>
      <c r="C35" s="30">
        <v>55</v>
      </c>
      <c r="D35" s="30" t="s">
        <v>30</v>
      </c>
      <c r="E35" s="31">
        <v>58900</v>
      </c>
      <c r="F35" s="30">
        <v>4</v>
      </c>
      <c r="G35" s="4"/>
      <c r="H35" s="4" t="s">
        <v>20</v>
      </c>
      <c r="I35" s="3"/>
      <c r="J35" s="3" t="s">
        <v>110</v>
      </c>
      <c r="L35" s="22">
        <f t="shared" si="1"/>
        <v>14</v>
      </c>
      <c r="M35" s="22">
        <f t="shared" si="2"/>
        <v>16</v>
      </c>
      <c r="N35" s="22">
        <f t="shared" si="3"/>
        <v>17</v>
      </c>
      <c r="O35" s="22">
        <f t="shared" si="4"/>
        <v>5</v>
      </c>
      <c r="P35" s="22">
        <f t="shared" si="5"/>
        <v>7</v>
      </c>
      <c r="Q35" s="22">
        <f t="shared" si="6"/>
        <v>20</v>
      </c>
      <c r="S35" s="25">
        <f t="shared" si="13"/>
        <v>79</v>
      </c>
      <c r="T35" s="19">
        <f t="shared" si="8"/>
        <v>7</v>
      </c>
    </row>
    <row r="36" spans="1:25" x14ac:dyDescent="0.25">
      <c r="A36" s="30">
        <v>1</v>
      </c>
      <c r="B36" s="30">
        <v>29</v>
      </c>
      <c r="C36" s="30">
        <v>102</v>
      </c>
      <c r="D36" s="30" t="s">
        <v>18</v>
      </c>
      <c r="E36" s="31">
        <v>76000</v>
      </c>
      <c r="F36" s="30">
        <v>6</v>
      </c>
      <c r="G36" s="4"/>
      <c r="H36" s="4" t="s">
        <v>20</v>
      </c>
      <c r="I36" s="3"/>
      <c r="J36" s="3" t="s">
        <v>111</v>
      </c>
      <c r="L36" s="22">
        <f t="shared" si="1"/>
        <v>9</v>
      </c>
      <c r="M36" s="22">
        <f t="shared" si="2"/>
        <v>0</v>
      </c>
      <c r="N36" s="22">
        <f t="shared" si="3"/>
        <v>0</v>
      </c>
      <c r="O36" s="22">
        <f t="shared" si="4"/>
        <v>20</v>
      </c>
      <c r="P36" s="22">
        <f t="shared" si="5"/>
        <v>0</v>
      </c>
      <c r="Q36" s="22">
        <f t="shared" si="6"/>
        <v>16</v>
      </c>
      <c r="S36" s="25">
        <f t="shared" si="13"/>
        <v>45</v>
      </c>
      <c r="T36" s="19">
        <f t="shared" si="8"/>
        <v>34</v>
      </c>
    </row>
    <row r="37" spans="1:25" x14ac:dyDescent="0.25">
      <c r="A37" s="30">
        <v>17</v>
      </c>
      <c r="B37" s="30">
        <v>76</v>
      </c>
      <c r="C37" s="30">
        <v>39</v>
      </c>
      <c r="D37" s="30" t="s">
        <v>18</v>
      </c>
      <c r="E37" s="31">
        <v>47500</v>
      </c>
      <c r="F37" s="30">
        <v>4</v>
      </c>
      <c r="G37" s="4"/>
      <c r="H37" s="4" t="s">
        <v>20</v>
      </c>
      <c r="I37" s="3"/>
      <c r="J37" s="3" t="s">
        <v>112</v>
      </c>
      <c r="L37" s="22">
        <f t="shared" si="1"/>
        <v>15</v>
      </c>
      <c r="M37" s="22">
        <f t="shared" si="2"/>
        <v>7</v>
      </c>
      <c r="N37" s="22">
        <f t="shared" si="3"/>
        <v>1</v>
      </c>
      <c r="O37" s="22">
        <f t="shared" si="4"/>
        <v>20</v>
      </c>
      <c r="P37" s="22">
        <f t="shared" si="5"/>
        <v>10</v>
      </c>
      <c r="Q37" s="22">
        <f t="shared" si="6"/>
        <v>20</v>
      </c>
      <c r="S37" s="25">
        <f t="shared" si="13"/>
        <v>73</v>
      </c>
      <c r="T37" s="19">
        <f t="shared" si="8"/>
        <v>12</v>
      </c>
    </row>
    <row r="38" spans="1:25" x14ac:dyDescent="0.25">
      <c r="A38" s="30">
        <v>15</v>
      </c>
      <c r="B38" s="30">
        <v>58</v>
      </c>
      <c r="C38" s="30">
        <v>56</v>
      </c>
      <c r="D38" s="30" t="s">
        <v>29</v>
      </c>
      <c r="E38" s="31">
        <v>49000</v>
      </c>
      <c r="F38" s="30">
        <v>1</v>
      </c>
      <c r="G38" s="4"/>
      <c r="H38" s="4" t="s">
        <v>20</v>
      </c>
      <c r="I38" s="3"/>
      <c r="J38" s="3" t="s">
        <v>85</v>
      </c>
      <c r="L38" s="22">
        <f t="shared" si="1"/>
        <v>17</v>
      </c>
      <c r="M38" s="22">
        <f t="shared" si="2"/>
        <v>15</v>
      </c>
      <c r="N38" s="22">
        <f t="shared" si="3"/>
        <v>18</v>
      </c>
      <c r="O38" s="22">
        <f t="shared" si="4"/>
        <v>0</v>
      </c>
      <c r="P38" s="22">
        <f t="shared" si="5"/>
        <v>13</v>
      </c>
      <c r="Q38" s="22">
        <f t="shared" si="6"/>
        <v>14</v>
      </c>
      <c r="S38" s="25">
        <f t="shared" si="13"/>
        <v>77</v>
      </c>
      <c r="T38" s="19">
        <f t="shared" si="8"/>
        <v>9</v>
      </c>
      <c r="X38" s="21"/>
    </row>
    <row r="39" spans="1:25" x14ac:dyDescent="0.25">
      <c r="A39" s="30">
        <v>4</v>
      </c>
      <c r="B39" s="30">
        <v>44</v>
      </c>
      <c r="C39" s="30">
        <v>88</v>
      </c>
      <c r="D39" s="30" t="s">
        <v>8</v>
      </c>
      <c r="E39" s="31">
        <v>55555</v>
      </c>
      <c r="F39" s="30">
        <v>5</v>
      </c>
      <c r="G39" s="4"/>
      <c r="H39" s="4" t="s">
        <v>20</v>
      </c>
      <c r="I39" s="3"/>
      <c r="J39" s="3" t="s">
        <v>113</v>
      </c>
      <c r="L39" s="22">
        <f t="shared" si="1"/>
        <v>12</v>
      </c>
      <c r="M39" s="22">
        <f t="shared" si="2"/>
        <v>1</v>
      </c>
      <c r="N39" s="22">
        <f t="shared" si="3"/>
        <v>0</v>
      </c>
      <c r="O39" s="22">
        <f t="shared" si="4"/>
        <v>18</v>
      </c>
      <c r="P39" s="22">
        <f t="shared" si="5"/>
        <v>14</v>
      </c>
      <c r="Q39" s="22">
        <f t="shared" si="6"/>
        <v>18</v>
      </c>
      <c r="S39" s="25">
        <f t="shared" si="13"/>
        <v>63</v>
      </c>
      <c r="T39" s="19">
        <f t="shared" si="8"/>
        <v>20</v>
      </c>
    </row>
    <row r="40" spans="1:25" x14ac:dyDescent="0.25">
      <c r="A40" s="1"/>
      <c r="B40" s="1"/>
      <c r="C40" s="1"/>
      <c r="D40" s="1"/>
      <c r="E40" s="2"/>
      <c r="F40" s="1"/>
      <c r="G40" s="1"/>
      <c r="H40" s="1"/>
      <c r="I40" s="3"/>
      <c r="J40" s="3"/>
    </row>
    <row r="41" spans="1:25" x14ac:dyDescent="0.25">
      <c r="A41" s="1"/>
      <c r="B41" s="1"/>
      <c r="C41" s="1"/>
      <c r="D41" s="1"/>
      <c r="E41" s="2"/>
      <c r="F41" s="1"/>
      <c r="G41" s="1"/>
      <c r="H41" s="1"/>
      <c r="I41" s="3"/>
      <c r="J41" s="3"/>
    </row>
    <row r="42" spans="1:25" x14ac:dyDescent="0.25">
      <c r="A42" s="1"/>
      <c r="B42" s="1"/>
      <c r="C42" s="1"/>
      <c r="D42" s="1"/>
      <c r="E42" s="2"/>
      <c r="F42" s="1"/>
      <c r="G42" s="1"/>
      <c r="H42" s="1"/>
      <c r="I42" s="3"/>
      <c r="J42" s="3"/>
    </row>
    <row r="43" spans="1:25" x14ac:dyDescent="0.25">
      <c r="A43" s="4"/>
      <c r="B43" s="4"/>
      <c r="C43" s="4"/>
      <c r="D43" s="4"/>
      <c r="E43" s="5"/>
      <c r="F43" s="4"/>
      <c r="G43" s="4"/>
      <c r="H43" s="1"/>
      <c r="I43" s="3"/>
      <c r="J43" s="3"/>
    </row>
    <row r="44" spans="1:25" x14ac:dyDescent="0.25">
      <c r="A44" s="4"/>
      <c r="B44" s="4"/>
      <c r="C44" s="4"/>
      <c r="D44" s="4"/>
      <c r="E44" s="5"/>
      <c r="F44" s="4"/>
      <c r="G44" s="4"/>
      <c r="H44" s="1"/>
      <c r="I44" s="3"/>
      <c r="J44" s="3"/>
    </row>
    <row r="45" spans="1:25" x14ac:dyDescent="0.25">
      <c r="A45" s="1"/>
      <c r="B45" s="1"/>
      <c r="C45" s="1"/>
      <c r="D45" s="1"/>
      <c r="E45" s="2"/>
      <c r="F45" s="1"/>
      <c r="G45" s="1"/>
      <c r="H45" s="1"/>
      <c r="I45" s="3"/>
      <c r="J45" s="3"/>
    </row>
    <row r="47" spans="1:25" x14ac:dyDescent="0.25">
      <c r="A47" s="22" t="str">
        <f t="shared" ref="A47:F47" si="14">A1</f>
        <v>Posn</v>
      </c>
      <c r="B47" s="22" t="str">
        <f t="shared" si="14"/>
        <v>Concede</v>
      </c>
      <c r="C47" s="22" t="str">
        <f t="shared" si="14"/>
        <v>Score</v>
      </c>
      <c r="D47" s="22" t="str">
        <f t="shared" si="14"/>
        <v>NL Champs</v>
      </c>
      <c r="E47" s="22" t="str">
        <f t="shared" si="14"/>
        <v>Attendance</v>
      </c>
      <c r="F47" s="22" t="str">
        <f t="shared" si="14"/>
        <v>Cup Wins</v>
      </c>
    </row>
    <row r="48" spans="1:25" x14ac:dyDescent="0.25">
      <c r="A48" s="22">
        <v>12</v>
      </c>
      <c r="B48" s="22">
        <f t="shared" ref="B48:C48" si="15">ROUND(B50/B49*42,0)</f>
        <v>63</v>
      </c>
      <c r="C48" s="22">
        <f t="shared" si="15"/>
        <v>58</v>
      </c>
      <c r="D48" s="23" t="s">
        <v>4</v>
      </c>
      <c r="E48" s="17">
        <f>AB23</f>
        <v>52519.999999999993</v>
      </c>
      <c r="F48" s="22">
        <f>Y33</f>
        <v>4</v>
      </c>
      <c r="G48" t="s">
        <v>33</v>
      </c>
      <c r="H48" t="s">
        <v>58</v>
      </c>
    </row>
    <row r="49" spans="1:13" x14ac:dyDescent="0.25">
      <c r="A49" s="22" t="s">
        <v>70</v>
      </c>
      <c r="B49" s="27">
        <v>42</v>
      </c>
      <c r="C49" s="27">
        <v>42</v>
      </c>
      <c r="D49" s="24"/>
      <c r="E49" s="17"/>
      <c r="F49" s="22"/>
      <c r="H49" t="s">
        <v>60</v>
      </c>
    </row>
    <row r="50" spans="1:13" x14ac:dyDescent="0.25">
      <c r="A50" s="22" t="s">
        <v>71</v>
      </c>
      <c r="B50" s="27">
        <v>63</v>
      </c>
      <c r="C50" s="27">
        <v>58</v>
      </c>
      <c r="D50" s="24"/>
      <c r="E50" s="17" t="s">
        <v>59</v>
      </c>
      <c r="F50" s="22"/>
      <c r="H50" t="s">
        <v>61</v>
      </c>
      <c r="L50" t="s">
        <v>62</v>
      </c>
      <c r="M50" t="s">
        <v>63</v>
      </c>
    </row>
    <row r="51" spans="1:13" x14ac:dyDescent="0.25">
      <c r="D51" s="11" t="s">
        <v>18</v>
      </c>
      <c r="E51">
        <v>1</v>
      </c>
      <c r="G51" t="s">
        <v>33</v>
      </c>
      <c r="L51">
        <v>1</v>
      </c>
      <c r="M51">
        <f>E51</f>
        <v>1</v>
      </c>
    </row>
    <row r="52" spans="1:13" x14ac:dyDescent="0.25">
      <c r="D52" s="11" t="s">
        <v>4</v>
      </c>
      <c r="E52">
        <v>2</v>
      </c>
      <c r="G52" t="s">
        <v>34</v>
      </c>
      <c r="L52">
        <v>2</v>
      </c>
      <c r="M52">
        <f t="shared" ref="M52:M72" si="16">E52</f>
        <v>2</v>
      </c>
    </row>
    <row r="53" spans="1:13" x14ac:dyDescent="0.25">
      <c r="D53" s="11" t="s">
        <v>8</v>
      </c>
      <c r="E53">
        <v>3</v>
      </c>
      <c r="G53" t="s">
        <v>35</v>
      </c>
      <c r="L53">
        <v>3</v>
      </c>
      <c r="M53">
        <f t="shared" si="16"/>
        <v>3</v>
      </c>
    </row>
    <row r="54" spans="1:13" x14ac:dyDescent="0.25">
      <c r="D54" s="10" t="s">
        <v>3</v>
      </c>
      <c r="E54">
        <v>4</v>
      </c>
      <c r="G54" t="s">
        <v>36</v>
      </c>
      <c r="L54">
        <v>4</v>
      </c>
      <c r="M54">
        <f t="shared" si="16"/>
        <v>4</v>
      </c>
    </row>
    <row r="55" spans="1:13" x14ac:dyDescent="0.25">
      <c r="D55" s="10" t="s">
        <v>3</v>
      </c>
      <c r="E55">
        <v>5</v>
      </c>
      <c r="G55" t="s">
        <v>37</v>
      </c>
      <c r="L55">
        <v>6</v>
      </c>
      <c r="M55">
        <f t="shared" si="16"/>
        <v>5</v>
      </c>
    </row>
    <row r="56" spans="1:13" x14ac:dyDescent="0.25">
      <c r="D56" s="11" t="s">
        <v>2</v>
      </c>
      <c r="E56">
        <v>6</v>
      </c>
      <c r="G56" t="s">
        <v>38</v>
      </c>
      <c r="L56">
        <v>8</v>
      </c>
      <c r="M56">
        <f t="shared" si="16"/>
        <v>6</v>
      </c>
    </row>
    <row r="57" spans="1:13" x14ac:dyDescent="0.25">
      <c r="D57" s="10" t="s">
        <v>3</v>
      </c>
      <c r="E57">
        <v>7</v>
      </c>
      <c r="G57" t="s">
        <v>39</v>
      </c>
      <c r="L57">
        <v>5</v>
      </c>
      <c r="M57">
        <f t="shared" si="16"/>
        <v>7</v>
      </c>
    </row>
    <row r="58" spans="1:13" x14ac:dyDescent="0.25">
      <c r="D58" s="11" t="s">
        <v>54</v>
      </c>
      <c r="E58">
        <v>9</v>
      </c>
      <c r="G58" t="s">
        <v>40</v>
      </c>
      <c r="L58">
        <v>7</v>
      </c>
      <c r="M58">
        <f t="shared" si="16"/>
        <v>9</v>
      </c>
    </row>
    <row r="59" spans="1:13" x14ac:dyDescent="0.25">
      <c r="D59" s="11" t="s">
        <v>15</v>
      </c>
      <c r="E59">
        <v>10</v>
      </c>
      <c r="G59" t="s">
        <v>41</v>
      </c>
      <c r="L59">
        <v>9</v>
      </c>
      <c r="M59">
        <f t="shared" si="16"/>
        <v>10</v>
      </c>
    </row>
    <row r="60" spans="1:13" x14ac:dyDescent="0.25">
      <c r="D60" s="10" t="s">
        <v>3</v>
      </c>
      <c r="E60">
        <v>10</v>
      </c>
      <c r="G60" t="s">
        <v>42</v>
      </c>
      <c r="L60">
        <v>10</v>
      </c>
      <c r="M60">
        <f t="shared" si="16"/>
        <v>10</v>
      </c>
    </row>
    <row r="61" spans="1:13" x14ac:dyDescent="0.25">
      <c r="D61" s="10" t="s">
        <v>3</v>
      </c>
      <c r="E61">
        <v>11</v>
      </c>
      <c r="G61" t="s">
        <v>43</v>
      </c>
      <c r="L61">
        <v>11</v>
      </c>
      <c r="M61">
        <f t="shared" si="16"/>
        <v>11</v>
      </c>
    </row>
    <row r="62" spans="1:13" x14ac:dyDescent="0.25">
      <c r="D62" s="11" t="s">
        <v>1</v>
      </c>
      <c r="E62">
        <v>12</v>
      </c>
      <c r="G62" t="s">
        <v>68</v>
      </c>
      <c r="L62">
        <v>12</v>
      </c>
      <c r="M62">
        <f t="shared" si="16"/>
        <v>12</v>
      </c>
    </row>
    <row r="63" spans="1:13" x14ac:dyDescent="0.25">
      <c r="D63" s="10" t="s">
        <v>3</v>
      </c>
      <c r="E63">
        <v>13</v>
      </c>
      <c r="G63" t="s">
        <v>44</v>
      </c>
      <c r="L63">
        <v>13</v>
      </c>
      <c r="M63">
        <f t="shared" si="16"/>
        <v>13</v>
      </c>
    </row>
    <row r="64" spans="1:13" x14ac:dyDescent="0.25">
      <c r="D64" s="10" t="s">
        <v>3</v>
      </c>
      <c r="E64">
        <v>14</v>
      </c>
      <c r="G64" t="s">
        <v>67</v>
      </c>
      <c r="L64">
        <v>19</v>
      </c>
      <c r="M64">
        <f t="shared" si="16"/>
        <v>14</v>
      </c>
    </row>
    <row r="65" spans="4:13" x14ac:dyDescent="0.25">
      <c r="D65" s="10" t="s">
        <v>3</v>
      </c>
      <c r="E65">
        <v>15</v>
      </c>
      <c r="G65" t="s">
        <v>45</v>
      </c>
      <c r="L65">
        <v>15</v>
      </c>
      <c r="M65">
        <f t="shared" si="16"/>
        <v>15</v>
      </c>
    </row>
    <row r="66" spans="4:13" x14ac:dyDescent="0.25">
      <c r="D66" s="11" t="s">
        <v>30</v>
      </c>
      <c r="E66">
        <v>16</v>
      </c>
      <c r="G66" t="s">
        <v>46</v>
      </c>
      <c r="L66">
        <v>16</v>
      </c>
      <c r="M66">
        <f t="shared" si="16"/>
        <v>16</v>
      </c>
    </row>
    <row r="67" spans="4:13" x14ac:dyDescent="0.25">
      <c r="D67" s="10" t="s">
        <v>3</v>
      </c>
      <c r="E67">
        <v>17</v>
      </c>
      <c r="G67" t="s">
        <v>47</v>
      </c>
      <c r="L67">
        <v>18</v>
      </c>
      <c r="M67">
        <f t="shared" si="16"/>
        <v>17</v>
      </c>
    </row>
    <row r="68" spans="4:13" x14ac:dyDescent="0.25">
      <c r="D68" s="10" t="s">
        <v>3</v>
      </c>
      <c r="E68">
        <v>18</v>
      </c>
      <c r="G68" t="s">
        <v>69</v>
      </c>
      <c r="L68">
        <v>17</v>
      </c>
      <c r="M68">
        <f t="shared" si="16"/>
        <v>18</v>
      </c>
    </row>
    <row r="69" spans="4:13" x14ac:dyDescent="0.25">
      <c r="D69" s="10" t="s">
        <v>3</v>
      </c>
      <c r="E69">
        <v>19</v>
      </c>
      <c r="F69" t="s">
        <v>59</v>
      </c>
      <c r="G69" t="s">
        <v>48</v>
      </c>
      <c r="L69">
        <v>14</v>
      </c>
      <c r="M69">
        <f t="shared" si="16"/>
        <v>19</v>
      </c>
    </row>
    <row r="70" spans="4:13" x14ac:dyDescent="0.25">
      <c r="D70" s="10" t="s">
        <v>3</v>
      </c>
      <c r="E70">
        <v>20</v>
      </c>
      <c r="G70" t="s">
        <v>49</v>
      </c>
      <c r="L70">
        <v>22</v>
      </c>
      <c r="M70">
        <f t="shared" si="16"/>
        <v>20</v>
      </c>
    </row>
    <row r="71" spans="4:13" x14ac:dyDescent="0.25">
      <c r="D71" s="11" t="s">
        <v>29</v>
      </c>
      <c r="E71">
        <v>21</v>
      </c>
      <c r="G71" t="s">
        <v>50</v>
      </c>
      <c r="L71">
        <v>21</v>
      </c>
      <c r="M71">
        <f t="shared" si="16"/>
        <v>21</v>
      </c>
    </row>
    <row r="72" spans="4:13" x14ac:dyDescent="0.25">
      <c r="D72" s="10" t="s">
        <v>3</v>
      </c>
      <c r="E72">
        <v>22</v>
      </c>
      <c r="G72" t="s">
        <v>51</v>
      </c>
      <c r="L72">
        <v>20</v>
      </c>
      <c r="M72">
        <f t="shared" si="16"/>
        <v>22</v>
      </c>
    </row>
  </sheetData>
  <autoFilter ref="A1:AC39"/>
  <sortState ref="D51:P72">
    <sortCondition ref="E51:E72"/>
  </sortState>
  <hyperlinks>
    <hyperlink ref="H11" r:id="rId1"/>
    <hyperlink ref="H19" r:id="rId2"/>
    <hyperlink ref="H2" r:id="rId3"/>
    <hyperlink ref="H3" r:id="rId4"/>
    <hyperlink ref="H4" r:id="rId5"/>
    <hyperlink ref="H5" r:id="rId6"/>
    <hyperlink ref="H6" r:id="rId7"/>
    <hyperlink ref="H7" r:id="rId8"/>
  </hyperlink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Forth</dc:creator>
  <cp:lastModifiedBy>Chris Forth</cp:lastModifiedBy>
  <cp:lastPrinted>2018-08-05T20:46:26Z</cp:lastPrinted>
  <dcterms:created xsi:type="dcterms:W3CDTF">2018-05-14T17:32:15Z</dcterms:created>
  <dcterms:modified xsi:type="dcterms:W3CDTF">2019-05-01T07:00:16Z</dcterms:modified>
</cp:coreProperties>
</file>