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w\Documents\"/>
    </mc:Choice>
  </mc:AlternateContent>
  <xr:revisionPtr revIDLastSave="0" documentId="8_{24551887-8D3F-4044-A8B2-0FCF6E2110B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League Attendances" sheetId="2" r:id="rId1"/>
    <sheet name="League" sheetId="1" r:id="rId2"/>
    <sheet name="FA Cup" sheetId="4" r:id="rId3"/>
    <sheet name="League Cup" sheetId="3" r:id="rId4"/>
    <sheet name="Other Cups" sheetId="5" r:id="rId5"/>
  </sheets>
  <definedNames>
    <definedName name="_xlnm._FilterDatabase" localSheetId="1" hidden="1">League!$A$1:$Y$270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6" i="2" l="1"/>
  <c r="C162" i="2"/>
  <c r="H234" i="2"/>
  <c r="H221" i="2"/>
  <c r="H159" i="2"/>
  <c r="H232" i="2"/>
  <c r="H176" i="2"/>
  <c r="H228" i="2"/>
  <c r="H222" i="2"/>
  <c r="C183" i="2"/>
  <c r="C182" i="2"/>
  <c r="C156" i="2"/>
  <c r="C167" i="2"/>
  <c r="C216" i="2"/>
  <c r="C229" i="2"/>
  <c r="H136" i="2"/>
  <c r="U166" i="2"/>
  <c r="T166" i="2"/>
  <c r="S166" i="2"/>
  <c r="Q166" i="2"/>
  <c r="P166" i="2"/>
  <c r="N166" i="2"/>
  <c r="O166" i="2" s="1"/>
  <c r="M166" i="2"/>
  <c r="E166" i="2"/>
  <c r="B166" i="2"/>
  <c r="V161" i="1"/>
  <c r="U161" i="1"/>
  <c r="T161" i="1"/>
  <c r="S161" i="1"/>
  <c r="R161" i="1"/>
  <c r="C161" i="1"/>
  <c r="B161" i="1" s="1"/>
  <c r="I161" i="1"/>
  <c r="W161" i="1" s="1"/>
  <c r="DP161" i="1"/>
  <c r="DO161" i="1"/>
  <c r="DM233" i="1"/>
  <c r="DM127" i="1"/>
  <c r="DM125" i="1"/>
  <c r="DM124" i="1"/>
  <c r="Q161" i="1" l="1"/>
  <c r="DQ161" i="1" s="1"/>
  <c r="I127" i="4" l="1"/>
  <c r="O127" i="4" s="1"/>
  <c r="W127" i="4"/>
  <c r="T127" i="4"/>
  <c r="S127" i="4"/>
  <c r="R127" i="4"/>
  <c r="Q127" i="4"/>
  <c r="P127" i="4"/>
  <c r="B127" i="4"/>
  <c r="U117" i="2" l="1"/>
  <c r="T117" i="2"/>
  <c r="U116" i="2"/>
  <c r="T116" i="2"/>
  <c r="U115" i="2"/>
  <c r="T115" i="2"/>
  <c r="U114" i="2"/>
  <c r="T114" i="2"/>
  <c r="U113" i="2"/>
  <c r="T113" i="2"/>
  <c r="U112" i="2"/>
  <c r="T112" i="2"/>
  <c r="U110" i="2"/>
  <c r="T110" i="2"/>
  <c r="U109" i="2"/>
  <c r="T109" i="2"/>
  <c r="U108" i="2"/>
  <c r="T108" i="2"/>
  <c r="U107" i="2"/>
  <c r="T107" i="2"/>
  <c r="U105" i="2"/>
  <c r="T105" i="2"/>
  <c r="U104" i="2"/>
  <c r="T104" i="2"/>
  <c r="U103" i="2"/>
  <c r="T103" i="2"/>
  <c r="U102" i="2"/>
  <c r="T102" i="2"/>
  <c r="U101" i="2"/>
  <c r="T101" i="2"/>
  <c r="U100" i="2"/>
  <c r="T100" i="2"/>
  <c r="U99" i="2"/>
  <c r="T99" i="2"/>
  <c r="U98" i="2"/>
  <c r="T98" i="2"/>
  <c r="U97" i="2"/>
  <c r="T97" i="2"/>
  <c r="U96" i="2"/>
  <c r="T96" i="2"/>
  <c r="U95" i="2"/>
  <c r="T95" i="2"/>
  <c r="U94" i="2"/>
  <c r="T94" i="2"/>
  <c r="U93" i="2"/>
  <c r="T93" i="2"/>
  <c r="U92" i="2"/>
  <c r="T92" i="2"/>
  <c r="U91" i="2"/>
  <c r="T91" i="2"/>
  <c r="U90" i="2"/>
  <c r="T90" i="2"/>
  <c r="U89" i="2"/>
  <c r="T89" i="2"/>
  <c r="U88" i="2"/>
  <c r="T88" i="2"/>
  <c r="U87" i="2"/>
  <c r="T87" i="2"/>
  <c r="U86" i="2"/>
  <c r="T86" i="2"/>
  <c r="U85" i="2"/>
  <c r="T85" i="2"/>
  <c r="U84" i="2"/>
  <c r="T84" i="2"/>
  <c r="U83" i="2"/>
  <c r="T83" i="2"/>
  <c r="U82" i="2"/>
  <c r="T82" i="2"/>
  <c r="U81" i="2"/>
  <c r="T81" i="2"/>
  <c r="U80" i="2"/>
  <c r="T80" i="2"/>
  <c r="U79" i="2"/>
  <c r="T79" i="2"/>
  <c r="U78" i="2"/>
  <c r="T78" i="2"/>
  <c r="U77" i="2"/>
  <c r="T77" i="2"/>
  <c r="U76" i="2"/>
  <c r="T76" i="2"/>
  <c r="U75" i="2"/>
  <c r="T75" i="2"/>
  <c r="U74" i="2"/>
  <c r="T74" i="2"/>
  <c r="U72" i="2"/>
  <c r="T72" i="2"/>
  <c r="U71" i="2"/>
  <c r="T71" i="2"/>
  <c r="U70" i="2"/>
  <c r="T70" i="2"/>
  <c r="U68" i="2"/>
  <c r="T68" i="2"/>
  <c r="U67" i="2"/>
  <c r="T67" i="2"/>
  <c r="U66" i="2"/>
  <c r="T66" i="2"/>
  <c r="U65" i="2"/>
  <c r="T65" i="2"/>
  <c r="U64" i="2"/>
  <c r="T64" i="2"/>
  <c r="U63" i="2"/>
  <c r="T63" i="2"/>
  <c r="U62" i="2"/>
  <c r="T62" i="2"/>
  <c r="U61" i="2"/>
  <c r="T61" i="2"/>
  <c r="U59" i="2"/>
  <c r="T59" i="2"/>
  <c r="U58" i="2"/>
  <c r="T58" i="2"/>
  <c r="U55" i="2"/>
  <c r="T55" i="2"/>
  <c r="U53" i="2"/>
  <c r="T53" i="2"/>
  <c r="U52" i="2"/>
  <c r="T52" i="2"/>
  <c r="U51" i="2"/>
  <c r="T51" i="2"/>
  <c r="U50" i="2"/>
  <c r="T50" i="2"/>
  <c r="U49" i="2"/>
  <c r="T49" i="2"/>
  <c r="U48" i="2"/>
  <c r="T48" i="2"/>
  <c r="U47" i="2"/>
  <c r="T47" i="2"/>
  <c r="U46" i="2"/>
  <c r="T46" i="2"/>
  <c r="U45" i="2"/>
  <c r="T45" i="2"/>
  <c r="U44" i="2"/>
  <c r="T44" i="2"/>
  <c r="U43" i="2"/>
  <c r="T43" i="2"/>
  <c r="U41" i="2"/>
  <c r="T41" i="2"/>
  <c r="U40" i="2"/>
  <c r="T40" i="2"/>
  <c r="U39" i="2"/>
  <c r="U120" i="2" s="1"/>
  <c r="T39" i="2"/>
  <c r="U38" i="2"/>
  <c r="T38" i="2"/>
  <c r="U37" i="2"/>
  <c r="T37" i="2"/>
  <c r="U36" i="2"/>
  <c r="T36" i="2"/>
  <c r="U35" i="2"/>
  <c r="T35" i="2"/>
  <c r="U34" i="2"/>
  <c r="T34" i="2"/>
  <c r="U33" i="2"/>
  <c r="T33" i="2"/>
  <c r="U32" i="2"/>
  <c r="T32" i="2"/>
  <c r="U31" i="2"/>
  <c r="T31" i="2"/>
  <c r="U30" i="2"/>
  <c r="T30" i="2"/>
  <c r="U29" i="2"/>
  <c r="T29" i="2"/>
  <c r="U28" i="2"/>
  <c r="T28" i="2"/>
  <c r="U27" i="2"/>
  <c r="T27" i="2"/>
  <c r="U26" i="2"/>
  <c r="T26" i="2"/>
  <c r="U25" i="2"/>
  <c r="T25" i="2"/>
  <c r="U24" i="2"/>
  <c r="T24" i="2"/>
  <c r="U23" i="2"/>
  <c r="T23" i="2"/>
  <c r="U22" i="2"/>
  <c r="T22" i="2"/>
  <c r="U21" i="2"/>
  <c r="T21" i="2"/>
  <c r="U20" i="2"/>
  <c r="T20" i="2"/>
  <c r="U19" i="2"/>
  <c r="T19" i="2"/>
  <c r="U18" i="2"/>
  <c r="T18" i="2"/>
  <c r="U17" i="2"/>
  <c r="T17" i="2"/>
  <c r="U16" i="2"/>
  <c r="T16" i="2"/>
  <c r="U15" i="2"/>
  <c r="T15" i="2"/>
  <c r="U14" i="2"/>
  <c r="T14" i="2"/>
  <c r="U13" i="2"/>
  <c r="T13" i="2"/>
  <c r="U12" i="2"/>
  <c r="T12" i="2"/>
  <c r="U11" i="2"/>
  <c r="T11" i="2"/>
  <c r="U10" i="2"/>
  <c r="T10" i="2"/>
  <c r="U9" i="2"/>
  <c r="T9" i="2"/>
  <c r="U8" i="2"/>
  <c r="T8" i="2"/>
  <c r="U7" i="2"/>
  <c r="T7" i="2"/>
  <c r="U6" i="2"/>
  <c r="T6" i="2"/>
  <c r="U4" i="2"/>
  <c r="T4" i="2"/>
  <c r="U3" i="2"/>
  <c r="T3" i="2"/>
  <c r="U2" i="2"/>
  <c r="T2" i="2"/>
  <c r="U118" i="2"/>
  <c r="T118" i="2"/>
  <c r="B69" i="2"/>
  <c r="C105" i="2"/>
  <c r="C84" i="2"/>
  <c r="C135" i="2"/>
  <c r="T120" i="2" l="1"/>
  <c r="C234" i="2" l="1"/>
  <c r="H193" i="2"/>
  <c r="C174" i="2"/>
  <c r="H168" i="2"/>
  <c r="C159" i="2"/>
  <c r="H161" i="2"/>
  <c r="H199" i="2"/>
  <c r="C232" i="2"/>
  <c r="H162" i="2"/>
  <c r="C213" i="2"/>
  <c r="C176" i="2"/>
  <c r="C178" i="2"/>
  <c r="C205" i="2"/>
  <c r="H165" i="2"/>
  <c r="C189" i="2"/>
  <c r="H189" i="2"/>
  <c r="J216" i="2"/>
  <c r="H205" i="2"/>
  <c r="DO231" i="1"/>
  <c r="DO230" i="1"/>
  <c r="DO229" i="1"/>
  <c r="DO228" i="1"/>
  <c r="DO227" i="1"/>
  <c r="DO226" i="1"/>
  <c r="DO225" i="1"/>
  <c r="DO224" i="1"/>
  <c r="DO223" i="1"/>
  <c r="DO222" i="1"/>
  <c r="DO221" i="1"/>
  <c r="DO220" i="1"/>
  <c r="DO219" i="1"/>
  <c r="DO218" i="1"/>
  <c r="DO217" i="1"/>
  <c r="DO216" i="1"/>
  <c r="DO215" i="1"/>
  <c r="DO214" i="1"/>
  <c r="DO213" i="1"/>
  <c r="DO212" i="1"/>
  <c r="DO211" i="1"/>
  <c r="DO210" i="1"/>
  <c r="DO209" i="1"/>
  <c r="DO208" i="1"/>
  <c r="DO207" i="1"/>
  <c r="DO206" i="1"/>
  <c r="DO205" i="1"/>
  <c r="DO204" i="1"/>
  <c r="DO203" i="1"/>
  <c r="DO202" i="1"/>
  <c r="DO201" i="1"/>
  <c r="DO200" i="1"/>
  <c r="DO199" i="1"/>
  <c r="DO198" i="1"/>
  <c r="DO197" i="1"/>
  <c r="DO196" i="1"/>
  <c r="DO195" i="1"/>
  <c r="DO194" i="1"/>
  <c r="DO193" i="1"/>
  <c r="DO192" i="1"/>
  <c r="DO191" i="1"/>
  <c r="DO190" i="1"/>
  <c r="DO189" i="1"/>
  <c r="DO188" i="1"/>
  <c r="DO187" i="1"/>
  <c r="DO186" i="1"/>
  <c r="DO185" i="1"/>
  <c r="DO184" i="1"/>
  <c r="DO183" i="1"/>
  <c r="DO182" i="1"/>
  <c r="DO181" i="1"/>
  <c r="DO180" i="1"/>
  <c r="DO179" i="1"/>
  <c r="DO178" i="1"/>
  <c r="DO177" i="1"/>
  <c r="DO176" i="1"/>
  <c r="DO175" i="1"/>
  <c r="DO174" i="1"/>
  <c r="DO173" i="1"/>
  <c r="DO172" i="1"/>
  <c r="DO171" i="1"/>
  <c r="DO170" i="1"/>
  <c r="DO169" i="1"/>
  <c r="DO168" i="1"/>
  <c r="DO167" i="1"/>
  <c r="DO166" i="1"/>
  <c r="DO165" i="1"/>
  <c r="DO164" i="1"/>
  <c r="DO163" i="1"/>
  <c r="DO162" i="1"/>
  <c r="DO160" i="1"/>
  <c r="DO159" i="1"/>
  <c r="DO158" i="1"/>
  <c r="DO157" i="1"/>
  <c r="DO156" i="1"/>
  <c r="DO155" i="1"/>
  <c r="DO154" i="1"/>
  <c r="DO153" i="1"/>
  <c r="DO152" i="1"/>
  <c r="DO151" i="1"/>
  <c r="DO150" i="1"/>
  <c r="DP231" i="1"/>
  <c r="DP230" i="1"/>
  <c r="DP229" i="1"/>
  <c r="DP228" i="1"/>
  <c r="DP227" i="1"/>
  <c r="DP226" i="1"/>
  <c r="DP225" i="1"/>
  <c r="DP224" i="1"/>
  <c r="DP223" i="1"/>
  <c r="DP222" i="1"/>
  <c r="DP221" i="1"/>
  <c r="DP220" i="1"/>
  <c r="DP219" i="1"/>
  <c r="DP218" i="1"/>
  <c r="DP217" i="1"/>
  <c r="DP216" i="1"/>
  <c r="DP215" i="1"/>
  <c r="DP214" i="1"/>
  <c r="DP213" i="1"/>
  <c r="DP212" i="1"/>
  <c r="DP211" i="1"/>
  <c r="DP210" i="1"/>
  <c r="DP209" i="1"/>
  <c r="DP208" i="1"/>
  <c r="DP207" i="1"/>
  <c r="DP206" i="1"/>
  <c r="DP205" i="1"/>
  <c r="DP204" i="1"/>
  <c r="DP203" i="1"/>
  <c r="DP202" i="1"/>
  <c r="DP201" i="1"/>
  <c r="DP200" i="1"/>
  <c r="DP199" i="1"/>
  <c r="DP198" i="1"/>
  <c r="DP197" i="1"/>
  <c r="DP196" i="1"/>
  <c r="DP195" i="1"/>
  <c r="DP194" i="1"/>
  <c r="DP193" i="1"/>
  <c r="DP192" i="1"/>
  <c r="DP191" i="1"/>
  <c r="DP190" i="1"/>
  <c r="DP189" i="1"/>
  <c r="DP188" i="1"/>
  <c r="DP187" i="1"/>
  <c r="DP186" i="1"/>
  <c r="DP185" i="1"/>
  <c r="DP184" i="1"/>
  <c r="DP183" i="1"/>
  <c r="DP182" i="1"/>
  <c r="DP181" i="1"/>
  <c r="DP180" i="1"/>
  <c r="DP179" i="1"/>
  <c r="DP178" i="1"/>
  <c r="DP177" i="1"/>
  <c r="DP176" i="1"/>
  <c r="DP175" i="1"/>
  <c r="DP174" i="1"/>
  <c r="DP173" i="1"/>
  <c r="DP172" i="1"/>
  <c r="DP171" i="1"/>
  <c r="DP170" i="1"/>
  <c r="DP169" i="1"/>
  <c r="DP168" i="1"/>
  <c r="DP167" i="1"/>
  <c r="DP166" i="1"/>
  <c r="DP165" i="1"/>
  <c r="DP164" i="1"/>
  <c r="DP163" i="1"/>
  <c r="DP162" i="1"/>
  <c r="DP160" i="1"/>
  <c r="DP159" i="1"/>
  <c r="DP158" i="1"/>
  <c r="DP157" i="1"/>
  <c r="DP156" i="1"/>
  <c r="DP155" i="1"/>
  <c r="DP154" i="1"/>
  <c r="DP153" i="1"/>
  <c r="DP152" i="1"/>
  <c r="DP151" i="1"/>
  <c r="DN233" i="1"/>
  <c r="DL233" i="1"/>
  <c r="DL127" i="1"/>
  <c r="DL125" i="1"/>
  <c r="DL124" i="1"/>
  <c r="U214" i="2"/>
  <c r="T214" i="2"/>
  <c r="Q214" i="2"/>
  <c r="P214" i="2"/>
  <c r="N214" i="2"/>
  <c r="M214" i="2"/>
  <c r="J214" i="2"/>
  <c r="E214" i="2"/>
  <c r="B214" i="2"/>
  <c r="U194" i="2"/>
  <c r="T194" i="2"/>
  <c r="Q194" i="2"/>
  <c r="P194" i="2"/>
  <c r="N194" i="2"/>
  <c r="M194" i="2"/>
  <c r="J194" i="2"/>
  <c r="E194" i="2"/>
  <c r="S194" i="2" s="1"/>
  <c r="B194" i="2"/>
  <c r="U156" i="2"/>
  <c r="T156" i="2"/>
  <c r="Q156" i="2"/>
  <c r="P156" i="2"/>
  <c r="N156" i="2"/>
  <c r="M156" i="2"/>
  <c r="J156" i="2"/>
  <c r="E156" i="2"/>
  <c r="S156" i="2" s="1"/>
  <c r="B156" i="2"/>
  <c r="H174" i="2"/>
  <c r="H182" i="2"/>
  <c r="C193" i="2"/>
  <c r="C168" i="2"/>
  <c r="C221" i="2"/>
  <c r="V189" i="1"/>
  <c r="U189" i="1"/>
  <c r="T189" i="1"/>
  <c r="S189" i="1"/>
  <c r="R189" i="1"/>
  <c r="P189" i="1"/>
  <c r="J189" i="1"/>
  <c r="I189" i="1"/>
  <c r="C189" i="1"/>
  <c r="W151" i="4"/>
  <c r="T151" i="4"/>
  <c r="S151" i="4"/>
  <c r="R151" i="4"/>
  <c r="Q151" i="4"/>
  <c r="P151" i="4"/>
  <c r="I151" i="4"/>
  <c r="C151" i="4"/>
  <c r="B151" i="4"/>
  <c r="C33" i="4"/>
  <c r="I33" i="4"/>
  <c r="W33" i="4"/>
  <c r="B33" i="4" s="1"/>
  <c r="T33" i="4"/>
  <c r="S33" i="4"/>
  <c r="R33" i="4"/>
  <c r="Q33" i="4"/>
  <c r="P33" i="4"/>
  <c r="V209" i="1"/>
  <c r="U209" i="1"/>
  <c r="T209" i="1"/>
  <c r="S209" i="1"/>
  <c r="R209" i="1"/>
  <c r="P209" i="1"/>
  <c r="J209" i="1"/>
  <c r="I209" i="1"/>
  <c r="C209" i="1"/>
  <c r="V151" i="1"/>
  <c r="U151" i="1"/>
  <c r="T151" i="1"/>
  <c r="S151" i="1"/>
  <c r="R151" i="1"/>
  <c r="P151" i="1"/>
  <c r="J151" i="1"/>
  <c r="I151" i="1"/>
  <c r="C151" i="1"/>
  <c r="S214" i="2" l="1"/>
  <c r="O151" i="4"/>
  <c r="B151" i="1"/>
  <c r="O214" i="2"/>
  <c r="DO233" i="1"/>
  <c r="W189" i="1"/>
  <c r="Q209" i="1"/>
  <c r="B189" i="1"/>
  <c r="Q189" i="1"/>
  <c r="O156" i="2"/>
  <c r="O194" i="2"/>
  <c r="Q151" i="1"/>
  <c r="B209" i="1"/>
  <c r="O33" i="4"/>
  <c r="W209" i="1"/>
  <c r="W151" i="1"/>
  <c r="DQ151" i="1" l="1"/>
  <c r="DQ209" i="1"/>
  <c r="DQ189" i="1"/>
  <c r="H213" i="2"/>
  <c r="C222" i="2"/>
  <c r="O140" i="1"/>
  <c r="N140" i="1"/>
  <c r="M140" i="1"/>
  <c r="L140" i="1"/>
  <c r="H140" i="1"/>
  <c r="G140" i="1"/>
  <c r="F140" i="1"/>
  <c r="E140" i="1"/>
  <c r="V211" i="1"/>
  <c r="U211" i="1"/>
  <c r="T211" i="1"/>
  <c r="S211" i="1"/>
  <c r="R211" i="1"/>
  <c r="P211" i="1"/>
  <c r="J211" i="1"/>
  <c r="I211" i="1"/>
  <c r="C211" i="1"/>
  <c r="H183" i="2"/>
  <c r="H178" i="2"/>
  <c r="U216" i="2"/>
  <c r="T216" i="2"/>
  <c r="Q216" i="2"/>
  <c r="P216" i="2"/>
  <c r="N216" i="2"/>
  <c r="M216" i="2"/>
  <c r="E216" i="2"/>
  <c r="S216" i="2" s="1"/>
  <c r="B216" i="2"/>
  <c r="C199" i="2"/>
  <c r="C165" i="2"/>
  <c r="C161" i="2"/>
  <c r="W211" i="1" l="1"/>
  <c r="O216" i="2"/>
  <c r="Q211" i="1"/>
  <c r="B211" i="1"/>
  <c r="DQ211" i="1" l="1"/>
  <c r="DI125" i="1"/>
  <c r="DH125" i="1"/>
  <c r="DG125" i="1"/>
  <c r="DI124" i="1"/>
  <c r="DH124" i="1"/>
  <c r="DG124" i="1"/>
  <c r="DK125" i="1"/>
  <c r="DK124" i="1"/>
  <c r="DO244" i="1"/>
  <c r="DO243" i="1"/>
  <c r="DO242" i="1"/>
  <c r="DO241" i="1"/>
  <c r="DO240" i="1"/>
  <c r="DO239" i="1"/>
  <c r="DO238" i="1"/>
  <c r="DO237" i="1"/>
  <c r="J212" i="2"/>
  <c r="H230" i="2"/>
  <c r="J174" i="2"/>
  <c r="E220" i="2"/>
  <c r="C215" i="1"/>
  <c r="I215" i="1"/>
  <c r="H235" i="2"/>
  <c r="E178" i="2"/>
  <c r="C173" i="1"/>
  <c r="I173" i="1"/>
  <c r="E236" i="2" l="1"/>
  <c r="DN127" i="1"/>
  <c r="DN125" i="1"/>
  <c r="DN124" i="1"/>
  <c r="DP150" i="1"/>
  <c r="DP233" i="1" s="1"/>
  <c r="DF233" i="1"/>
  <c r="DA233" i="1"/>
  <c r="CZ233" i="1"/>
  <c r="CY233" i="1"/>
  <c r="CX233" i="1"/>
  <c r="CW233" i="1"/>
  <c r="CV233" i="1"/>
  <c r="CU233" i="1"/>
  <c r="CT233" i="1"/>
  <c r="DO268" i="1" l="1"/>
  <c r="DO267" i="1"/>
  <c r="DO266" i="1"/>
  <c r="DO265" i="1"/>
  <c r="DO264" i="1"/>
  <c r="DO263" i="1"/>
  <c r="DO262" i="1"/>
  <c r="DO261" i="1"/>
  <c r="DO260" i="1"/>
  <c r="DO259" i="1"/>
  <c r="DO258" i="1"/>
  <c r="DO257" i="1"/>
  <c r="DO256" i="1"/>
  <c r="DO255" i="1"/>
  <c r="DO254" i="1"/>
  <c r="DO253" i="1"/>
  <c r="DO252" i="1"/>
  <c r="DO251" i="1"/>
  <c r="DO250" i="1"/>
  <c r="DO249" i="1"/>
  <c r="DO248" i="1"/>
  <c r="DO247" i="1"/>
  <c r="DO246" i="1"/>
  <c r="DO245" i="1"/>
  <c r="C231" i="1"/>
  <c r="I231" i="1"/>
  <c r="J222" i="2"/>
  <c r="J232" i="2"/>
  <c r="T80" i="5" l="1"/>
  <c r="S80" i="5"/>
  <c r="R80" i="5"/>
  <c r="Q80" i="5"/>
  <c r="P80" i="5"/>
  <c r="I80" i="5"/>
  <c r="O80" i="5" s="1"/>
  <c r="T53" i="5"/>
  <c r="S53" i="5"/>
  <c r="R53" i="5"/>
  <c r="Q53" i="5"/>
  <c r="P53" i="5"/>
  <c r="C53" i="5"/>
  <c r="O53" i="5" s="1"/>
  <c r="C200" i="1"/>
  <c r="I200" i="1"/>
  <c r="E205" i="2"/>
  <c r="J213" i="2"/>
  <c r="C206" i="2"/>
  <c r="B200" i="4"/>
  <c r="W130" i="4"/>
  <c r="B130" i="4" s="1"/>
  <c r="T130" i="4"/>
  <c r="S130" i="4"/>
  <c r="R130" i="4"/>
  <c r="Q130" i="4"/>
  <c r="P130" i="4"/>
  <c r="I130" i="4"/>
  <c r="O130" i="4" s="1"/>
  <c r="W85" i="4"/>
  <c r="B85" i="4" s="1"/>
  <c r="T85" i="4"/>
  <c r="S85" i="4"/>
  <c r="R85" i="4"/>
  <c r="Q85" i="4"/>
  <c r="P85" i="4"/>
  <c r="I85" i="4"/>
  <c r="O85" i="4" s="1"/>
  <c r="T51" i="5"/>
  <c r="S51" i="5"/>
  <c r="R51" i="5"/>
  <c r="Q51" i="5"/>
  <c r="P51" i="5"/>
  <c r="O51" i="5"/>
  <c r="I51" i="5"/>
  <c r="C235" i="2" l="1"/>
  <c r="B188" i="2"/>
  <c r="U222" i="2"/>
  <c r="T222" i="2"/>
  <c r="Q222" i="2"/>
  <c r="P222" i="2"/>
  <c r="N222" i="2"/>
  <c r="M222" i="2"/>
  <c r="E222" i="2"/>
  <c r="S222" i="2" s="1"/>
  <c r="B222" i="2"/>
  <c r="U232" i="2"/>
  <c r="T232" i="2"/>
  <c r="Q232" i="2"/>
  <c r="P232" i="2"/>
  <c r="N232" i="2"/>
  <c r="M232" i="2"/>
  <c r="E232" i="2"/>
  <c r="S232" i="2" s="1"/>
  <c r="B232" i="2"/>
  <c r="U213" i="2"/>
  <c r="T213" i="2"/>
  <c r="Q213" i="2"/>
  <c r="P213" i="2"/>
  <c r="N213" i="2"/>
  <c r="M213" i="2"/>
  <c r="E213" i="2"/>
  <c r="S213" i="2" s="1"/>
  <c r="B213" i="2"/>
  <c r="U212" i="2"/>
  <c r="T212" i="2"/>
  <c r="Q212" i="2"/>
  <c r="P212" i="2"/>
  <c r="N212" i="2"/>
  <c r="M212" i="2"/>
  <c r="E212" i="2"/>
  <c r="S212" i="2" s="1"/>
  <c r="B212" i="2"/>
  <c r="U174" i="2"/>
  <c r="T174" i="2"/>
  <c r="Q174" i="2"/>
  <c r="P174" i="2"/>
  <c r="N174" i="2"/>
  <c r="M174" i="2"/>
  <c r="E174" i="2"/>
  <c r="S174" i="2" s="1"/>
  <c r="B174" i="2"/>
  <c r="C230" i="2"/>
  <c r="H206" i="2"/>
  <c r="H137" i="2"/>
  <c r="U178" i="2"/>
  <c r="T178" i="2"/>
  <c r="Q178" i="2"/>
  <c r="P178" i="2"/>
  <c r="N178" i="2"/>
  <c r="M178" i="2"/>
  <c r="J178" i="2"/>
  <c r="S178" i="2" s="1"/>
  <c r="B178" i="2"/>
  <c r="U205" i="2"/>
  <c r="T205" i="2"/>
  <c r="Q205" i="2"/>
  <c r="P205" i="2"/>
  <c r="N205" i="2"/>
  <c r="M205" i="2"/>
  <c r="J205" i="2"/>
  <c r="S205" i="2" s="1"/>
  <c r="B205" i="2"/>
  <c r="H220" i="2"/>
  <c r="M220" i="2" s="1"/>
  <c r="U220" i="2"/>
  <c r="T220" i="2"/>
  <c r="Q220" i="2"/>
  <c r="P220" i="2"/>
  <c r="N220" i="2"/>
  <c r="B220" i="2"/>
  <c r="H236" i="2"/>
  <c r="B236" i="2"/>
  <c r="U235" i="2"/>
  <c r="T235" i="2"/>
  <c r="Q235" i="2"/>
  <c r="P235" i="2"/>
  <c r="N235" i="2"/>
  <c r="J235" i="2"/>
  <c r="B235" i="2"/>
  <c r="T201" i="1"/>
  <c r="U201" i="1"/>
  <c r="V201" i="1"/>
  <c r="S216" i="1"/>
  <c r="O174" i="2" l="1"/>
  <c r="O213" i="2"/>
  <c r="O212" i="2"/>
  <c r="O178" i="2"/>
  <c r="O222" i="2"/>
  <c r="O232" i="2"/>
  <c r="O205" i="2"/>
  <c r="M235" i="2"/>
  <c r="O235" i="2" s="1"/>
  <c r="O220" i="2"/>
  <c r="J220" i="2"/>
  <c r="S220" i="2" s="1"/>
  <c r="E235" i="2"/>
  <c r="S235" i="2" s="1"/>
  <c r="V231" i="1" l="1"/>
  <c r="U231" i="1"/>
  <c r="T231" i="1"/>
  <c r="S231" i="1"/>
  <c r="R231" i="1"/>
  <c r="P231" i="1"/>
  <c r="W231" i="1" s="1"/>
  <c r="J231" i="1"/>
  <c r="Q231" i="1" s="1"/>
  <c r="V215" i="1"/>
  <c r="U215" i="1"/>
  <c r="T215" i="1"/>
  <c r="S215" i="1"/>
  <c r="R215" i="1"/>
  <c r="P215" i="1"/>
  <c r="W215" i="1" s="1"/>
  <c r="J215" i="1"/>
  <c r="Q215" i="1" s="1"/>
  <c r="V200" i="1"/>
  <c r="U200" i="1"/>
  <c r="T200" i="1"/>
  <c r="S200" i="1"/>
  <c r="R200" i="1"/>
  <c r="P200" i="1"/>
  <c r="W200" i="1" s="1"/>
  <c r="J200" i="1"/>
  <c r="Q200" i="1" s="1"/>
  <c r="V230" i="1"/>
  <c r="U230" i="1"/>
  <c r="T230" i="1"/>
  <c r="S230" i="1"/>
  <c r="R230" i="1"/>
  <c r="P230" i="1"/>
  <c r="J230" i="1"/>
  <c r="I230" i="1"/>
  <c r="C230" i="1"/>
  <c r="V173" i="1"/>
  <c r="U173" i="1"/>
  <c r="T173" i="1"/>
  <c r="S173" i="1"/>
  <c r="R173" i="1"/>
  <c r="P173" i="1"/>
  <c r="W173" i="1" s="1"/>
  <c r="J173" i="1"/>
  <c r="B173" i="1" s="1"/>
  <c r="V169" i="1"/>
  <c r="U169" i="1"/>
  <c r="T169" i="1"/>
  <c r="S169" i="1"/>
  <c r="R169" i="1"/>
  <c r="P169" i="1"/>
  <c r="J169" i="1"/>
  <c r="I169" i="1"/>
  <c r="C169" i="1"/>
  <c r="V208" i="1"/>
  <c r="U208" i="1"/>
  <c r="T208" i="1"/>
  <c r="S208" i="1"/>
  <c r="R208" i="1"/>
  <c r="P208" i="1"/>
  <c r="J208" i="1"/>
  <c r="I208" i="1"/>
  <c r="C208" i="1"/>
  <c r="V207" i="1"/>
  <c r="U207" i="1"/>
  <c r="T207" i="1"/>
  <c r="S207" i="1"/>
  <c r="R207" i="1"/>
  <c r="P207" i="1"/>
  <c r="J207" i="1"/>
  <c r="I207" i="1"/>
  <c r="C207" i="1"/>
  <c r="V217" i="1"/>
  <c r="U217" i="1"/>
  <c r="T217" i="1"/>
  <c r="S217" i="1"/>
  <c r="R217" i="1"/>
  <c r="P217" i="1"/>
  <c r="J217" i="1"/>
  <c r="I217" i="1"/>
  <c r="C217" i="1"/>
  <c r="V227" i="1"/>
  <c r="U227" i="1"/>
  <c r="T227" i="1"/>
  <c r="S227" i="1"/>
  <c r="R227" i="1"/>
  <c r="P227" i="1"/>
  <c r="J227" i="1"/>
  <c r="I227" i="1"/>
  <c r="C227" i="1"/>
  <c r="H243" i="2"/>
  <c r="E242" i="2"/>
  <c r="J255" i="2"/>
  <c r="H251" i="2"/>
  <c r="E259" i="2"/>
  <c r="C254" i="1"/>
  <c r="I254" i="1"/>
  <c r="H244" i="2"/>
  <c r="C271" i="2"/>
  <c r="H252" i="2"/>
  <c r="H249" i="2"/>
  <c r="H263" i="2"/>
  <c r="W230" i="1" l="1"/>
  <c r="Q230" i="1"/>
  <c r="B215" i="1"/>
  <c r="DQ215" i="1" s="1"/>
  <c r="B200" i="1"/>
  <c r="DQ200" i="1" s="1"/>
  <c r="B230" i="1"/>
  <c r="B231" i="1"/>
  <c r="DQ231" i="1" s="1"/>
  <c r="Q207" i="1"/>
  <c r="B217" i="1"/>
  <c r="Q173" i="1"/>
  <c r="DQ173" i="1" s="1"/>
  <c r="W217" i="1"/>
  <c r="B207" i="1"/>
  <c r="W207" i="1"/>
  <c r="W169" i="1"/>
  <c r="Q208" i="1"/>
  <c r="Q217" i="1"/>
  <c r="W208" i="1"/>
  <c r="Q169" i="1"/>
  <c r="B208" i="1"/>
  <c r="B169" i="1"/>
  <c r="Q227" i="1"/>
  <c r="W227" i="1"/>
  <c r="B227" i="1"/>
  <c r="C266" i="2"/>
  <c r="C248" i="2"/>
  <c r="H270" i="2"/>
  <c r="C253" i="2"/>
  <c r="O141" i="1"/>
  <c r="N141" i="1"/>
  <c r="K141" i="1"/>
  <c r="E141" i="1"/>
  <c r="C254" i="2"/>
  <c r="H262" i="2"/>
  <c r="P237" i="1"/>
  <c r="J242" i="2"/>
  <c r="S242" i="2" s="1"/>
  <c r="C260" i="2"/>
  <c r="C243" i="2"/>
  <c r="T56" i="5"/>
  <c r="S56" i="5"/>
  <c r="R56" i="5"/>
  <c r="Q56" i="5"/>
  <c r="P56" i="5"/>
  <c r="I56" i="5"/>
  <c r="O56" i="5" s="1"/>
  <c r="T71" i="5"/>
  <c r="S71" i="5"/>
  <c r="R71" i="5"/>
  <c r="Q71" i="5"/>
  <c r="P71" i="5"/>
  <c r="C71" i="5"/>
  <c r="O71" i="5" s="1"/>
  <c r="H250" i="2"/>
  <c r="H247" i="2"/>
  <c r="DQ230" i="1" l="1"/>
  <c r="DQ207" i="1"/>
  <c r="DQ169" i="1"/>
  <c r="DQ227" i="1"/>
  <c r="DQ208" i="1"/>
  <c r="DQ217" i="1"/>
  <c r="C258" i="2"/>
  <c r="T78" i="5"/>
  <c r="S78" i="5"/>
  <c r="R78" i="5"/>
  <c r="Q78" i="5"/>
  <c r="P78" i="5"/>
  <c r="C78" i="5"/>
  <c r="O78" i="5" s="1"/>
  <c r="C250" i="2" l="1"/>
  <c r="H264" i="2"/>
  <c r="C244" i="2"/>
  <c r="C252" i="2"/>
  <c r="J258" i="2"/>
  <c r="J253" i="1"/>
  <c r="P253" i="1"/>
  <c r="H260" i="2"/>
  <c r="I69" i="5"/>
  <c r="O69" i="5" s="1"/>
  <c r="T69" i="5"/>
  <c r="S69" i="5"/>
  <c r="R69" i="5"/>
  <c r="Q69" i="5"/>
  <c r="P69" i="5"/>
  <c r="U242" i="2"/>
  <c r="T242" i="2"/>
  <c r="Q242" i="2"/>
  <c r="P242" i="2"/>
  <c r="N242" i="2"/>
  <c r="B242" i="2" s="1"/>
  <c r="M242" i="2"/>
  <c r="U243" i="2"/>
  <c r="T243" i="2"/>
  <c r="Q243" i="2"/>
  <c r="P243" i="2"/>
  <c r="N243" i="2"/>
  <c r="B243" i="2" s="1"/>
  <c r="J243" i="2"/>
  <c r="DP237" i="1"/>
  <c r="V237" i="1"/>
  <c r="U237" i="1"/>
  <c r="T237" i="1"/>
  <c r="S237" i="1"/>
  <c r="R237" i="1"/>
  <c r="J237" i="1"/>
  <c r="I237" i="1"/>
  <c r="W237" i="1" s="1"/>
  <c r="C237" i="1"/>
  <c r="DP238" i="1"/>
  <c r="V238" i="1"/>
  <c r="U238" i="1"/>
  <c r="T238" i="1"/>
  <c r="S238" i="1"/>
  <c r="R238" i="1"/>
  <c r="P238" i="1"/>
  <c r="J238" i="1"/>
  <c r="I238" i="1"/>
  <c r="C238" i="1"/>
  <c r="DK127" i="1"/>
  <c r="DJ127" i="1"/>
  <c r="DI127" i="1"/>
  <c r="DJ270" i="1"/>
  <c r="DI270" i="1"/>
  <c r="H253" i="2"/>
  <c r="H266" i="2"/>
  <c r="H248" i="2"/>
  <c r="H254" i="2"/>
  <c r="H271" i="2"/>
  <c r="H259" i="2"/>
  <c r="C263" i="2"/>
  <c r="C247" i="2"/>
  <c r="C251" i="2"/>
  <c r="C270" i="2"/>
  <c r="C262" i="2"/>
  <c r="C255" i="2"/>
  <c r="C249" i="2"/>
  <c r="C264" i="2"/>
  <c r="R275" i="2"/>
  <c r="P254" i="1"/>
  <c r="Z270" i="1"/>
  <c r="AA196" i="4"/>
  <c r="Y107" i="4"/>
  <c r="X107" i="4"/>
  <c r="N107" i="4"/>
  <c r="M107" i="4"/>
  <c r="L107" i="4"/>
  <c r="K107" i="4"/>
  <c r="J107" i="4"/>
  <c r="H107" i="4"/>
  <c r="G107" i="4"/>
  <c r="F107" i="4"/>
  <c r="E107" i="4"/>
  <c r="D107" i="4"/>
  <c r="I150" i="4"/>
  <c r="W150" i="4"/>
  <c r="B150" i="4" s="1"/>
  <c r="T150" i="4"/>
  <c r="S150" i="4"/>
  <c r="R150" i="4"/>
  <c r="Q150" i="4"/>
  <c r="P150" i="4"/>
  <c r="C150" i="4"/>
  <c r="W166" i="4"/>
  <c r="B166" i="4" s="1"/>
  <c r="T166" i="4"/>
  <c r="S166" i="4"/>
  <c r="R166" i="4"/>
  <c r="Q166" i="4"/>
  <c r="P166" i="4"/>
  <c r="C166" i="4"/>
  <c r="O166" i="4" s="1"/>
  <c r="W141" i="4"/>
  <c r="B141" i="4" s="1"/>
  <c r="T141" i="4"/>
  <c r="S141" i="4"/>
  <c r="R141" i="4"/>
  <c r="Q141" i="4"/>
  <c r="P141" i="4"/>
  <c r="C141" i="4"/>
  <c r="O141" i="4" s="1"/>
  <c r="W27" i="4"/>
  <c r="B27" i="4" s="1"/>
  <c r="T27" i="4"/>
  <c r="S27" i="4"/>
  <c r="R27" i="4"/>
  <c r="Q27" i="4"/>
  <c r="P27" i="4"/>
  <c r="C27" i="4"/>
  <c r="O27" i="4" s="1"/>
  <c r="T48" i="5"/>
  <c r="S48" i="5"/>
  <c r="R48" i="5"/>
  <c r="Q48" i="5"/>
  <c r="P48" i="5"/>
  <c r="C48" i="5"/>
  <c r="O48" i="5" s="1"/>
  <c r="T46" i="5"/>
  <c r="S46" i="5"/>
  <c r="R46" i="5"/>
  <c r="Q46" i="5"/>
  <c r="P46" i="5"/>
  <c r="I46" i="5"/>
  <c r="O46" i="5" s="1"/>
  <c r="W164" i="4"/>
  <c r="B164" i="4" s="1"/>
  <c r="T164" i="4"/>
  <c r="S164" i="4"/>
  <c r="R164" i="4"/>
  <c r="Q164" i="4"/>
  <c r="P164" i="4"/>
  <c r="I164" i="4"/>
  <c r="O164" i="4" s="1"/>
  <c r="W135" i="4"/>
  <c r="B135" i="4" s="1"/>
  <c r="T135" i="4"/>
  <c r="S135" i="4"/>
  <c r="R135" i="4"/>
  <c r="Q135" i="4"/>
  <c r="P135" i="4"/>
  <c r="I135" i="4"/>
  <c r="O135" i="4" s="1"/>
  <c r="J250" i="1"/>
  <c r="P250" i="1"/>
  <c r="W238" i="1" l="1"/>
  <c r="Q237" i="1"/>
  <c r="O242" i="2"/>
  <c r="O150" i="4"/>
  <c r="Q238" i="1"/>
  <c r="B238" i="1"/>
  <c r="B237" i="1"/>
  <c r="DQ237" i="1" s="1"/>
  <c r="M243" i="2"/>
  <c r="O243" i="2" s="1"/>
  <c r="E243" i="2"/>
  <c r="S243" i="2" s="1"/>
  <c r="DQ238" i="1" l="1"/>
  <c r="E263" i="2" l="1"/>
  <c r="C258" i="1"/>
  <c r="I258" i="1"/>
  <c r="J265" i="2" l="1"/>
  <c r="J260" i="1" l="1"/>
  <c r="P260" i="1"/>
  <c r="J263" i="2" l="1"/>
  <c r="S263" i="2" s="1"/>
  <c r="J258" i="1"/>
  <c r="B258" i="1" s="1"/>
  <c r="V258" i="1"/>
  <c r="U258" i="1"/>
  <c r="T258" i="1"/>
  <c r="S258" i="1"/>
  <c r="R258" i="1"/>
  <c r="P258" i="1"/>
  <c r="W258" i="1" s="1"/>
  <c r="Q258" i="1" l="1"/>
  <c r="DQ258" i="1" s="1"/>
  <c r="P268" i="1" l="1"/>
  <c r="P267" i="1"/>
  <c r="P266" i="1"/>
  <c r="P265" i="1"/>
  <c r="P264" i="1"/>
  <c r="P263" i="1"/>
  <c r="P262" i="1"/>
  <c r="P261" i="1"/>
  <c r="P259" i="1"/>
  <c r="P257" i="1"/>
  <c r="P256" i="1"/>
  <c r="P255" i="1"/>
  <c r="P252" i="1"/>
  <c r="P251" i="1"/>
  <c r="P249" i="1"/>
  <c r="P248" i="1"/>
  <c r="P247" i="1"/>
  <c r="P246" i="1"/>
  <c r="P245" i="1"/>
  <c r="P244" i="1"/>
  <c r="P243" i="1"/>
  <c r="P242" i="1"/>
  <c r="P241" i="1"/>
  <c r="P240" i="1"/>
  <c r="P239" i="1"/>
  <c r="I268" i="1"/>
  <c r="I267" i="1"/>
  <c r="I266" i="1"/>
  <c r="I265" i="1"/>
  <c r="I264" i="1"/>
  <c r="I263" i="1"/>
  <c r="I262" i="1"/>
  <c r="I261" i="1"/>
  <c r="I260" i="1"/>
  <c r="I259" i="1"/>
  <c r="I257" i="1"/>
  <c r="I256" i="1"/>
  <c r="I255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29" i="1"/>
  <c r="I228" i="1"/>
  <c r="I226" i="1"/>
  <c r="I225" i="1"/>
  <c r="I224" i="1"/>
  <c r="I223" i="1"/>
  <c r="I222" i="1"/>
  <c r="I221" i="1"/>
  <c r="I220" i="1"/>
  <c r="I219" i="1"/>
  <c r="I218" i="1"/>
  <c r="I216" i="1"/>
  <c r="I214" i="1"/>
  <c r="I213" i="1"/>
  <c r="I212" i="1"/>
  <c r="I210" i="1"/>
  <c r="I206" i="1"/>
  <c r="I205" i="1"/>
  <c r="I204" i="1"/>
  <c r="I203" i="1"/>
  <c r="I202" i="1"/>
  <c r="I201" i="1"/>
  <c r="I199" i="1"/>
  <c r="I198" i="1"/>
  <c r="I197" i="1"/>
  <c r="I196" i="1"/>
  <c r="I195" i="1"/>
  <c r="I194" i="1"/>
  <c r="I193" i="1"/>
  <c r="I192" i="1"/>
  <c r="I191" i="1"/>
  <c r="I190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2" i="1"/>
  <c r="I171" i="1"/>
  <c r="I170" i="1"/>
  <c r="I168" i="1"/>
  <c r="I167" i="1"/>
  <c r="I166" i="1"/>
  <c r="I165" i="1"/>
  <c r="I164" i="1"/>
  <c r="I163" i="1"/>
  <c r="I162" i="1"/>
  <c r="I160" i="1"/>
  <c r="I159" i="1"/>
  <c r="I158" i="1"/>
  <c r="I157" i="1"/>
  <c r="I156" i="1"/>
  <c r="I155" i="1"/>
  <c r="I154" i="1"/>
  <c r="I153" i="1"/>
  <c r="I152" i="1"/>
  <c r="P229" i="1"/>
  <c r="P228" i="1"/>
  <c r="P226" i="1"/>
  <c r="P225" i="1"/>
  <c r="P224" i="1"/>
  <c r="P223" i="1"/>
  <c r="P222" i="1"/>
  <c r="P221" i="1"/>
  <c r="P220" i="1"/>
  <c r="P219" i="1"/>
  <c r="P218" i="1"/>
  <c r="P216" i="1"/>
  <c r="P214" i="1"/>
  <c r="P213" i="1"/>
  <c r="P212" i="1"/>
  <c r="P210" i="1"/>
  <c r="P206" i="1"/>
  <c r="P205" i="1"/>
  <c r="P204" i="1"/>
  <c r="P203" i="1"/>
  <c r="P202" i="1"/>
  <c r="P201" i="1"/>
  <c r="P199" i="1"/>
  <c r="P198" i="1"/>
  <c r="P197" i="1"/>
  <c r="P196" i="1"/>
  <c r="P195" i="1"/>
  <c r="P194" i="1"/>
  <c r="P193" i="1"/>
  <c r="P192" i="1"/>
  <c r="P191" i="1"/>
  <c r="P190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2" i="1"/>
  <c r="P171" i="1"/>
  <c r="P170" i="1"/>
  <c r="P168" i="1"/>
  <c r="P167" i="1"/>
  <c r="P166" i="1"/>
  <c r="P165" i="1"/>
  <c r="P164" i="1"/>
  <c r="P163" i="1"/>
  <c r="P162" i="1"/>
  <c r="P160" i="1"/>
  <c r="P159" i="1"/>
  <c r="P158" i="1"/>
  <c r="P157" i="1"/>
  <c r="P156" i="1"/>
  <c r="P155" i="1"/>
  <c r="P154" i="1"/>
  <c r="P153" i="1"/>
  <c r="P152" i="1"/>
  <c r="I150" i="1"/>
  <c r="P150" i="1"/>
  <c r="W161" i="4" l="1"/>
  <c r="T161" i="4"/>
  <c r="S161" i="4"/>
  <c r="R161" i="4"/>
  <c r="Q161" i="4"/>
  <c r="P161" i="4"/>
  <c r="C161" i="4"/>
  <c r="O161" i="4" s="1"/>
  <c r="B161" i="4"/>
  <c r="C45" i="5"/>
  <c r="V260" i="1" l="1"/>
  <c r="U260" i="1"/>
  <c r="T260" i="1"/>
  <c r="S260" i="1"/>
  <c r="R260" i="1"/>
  <c r="C260" i="1"/>
  <c r="B260" i="1" s="1"/>
  <c r="W260" i="1"/>
  <c r="E265" i="2"/>
  <c r="S265" i="2" s="1"/>
  <c r="Q260" i="1" l="1"/>
  <c r="DQ260" i="1" s="1"/>
  <c r="W131" i="4"/>
  <c r="B131" i="4" s="1"/>
  <c r="T131" i="4"/>
  <c r="S131" i="4"/>
  <c r="R131" i="4"/>
  <c r="Q131" i="4"/>
  <c r="P131" i="4"/>
  <c r="I131" i="4"/>
  <c r="O131" i="4" s="1"/>
  <c r="T144" i="4" l="1"/>
  <c r="S144" i="4"/>
  <c r="R144" i="4"/>
  <c r="Q144" i="4"/>
  <c r="P144" i="4"/>
  <c r="I144" i="4"/>
  <c r="O144" i="4" s="1"/>
  <c r="W144" i="4"/>
  <c r="B144" i="4" s="1"/>
  <c r="W254" i="1" l="1"/>
  <c r="V254" i="1"/>
  <c r="U254" i="1"/>
  <c r="T254" i="1"/>
  <c r="S254" i="1"/>
  <c r="R254" i="1"/>
  <c r="J254" i="1"/>
  <c r="B254" i="1" s="1"/>
  <c r="J259" i="2"/>
  <c r="S259" i="2" s="1"/>
  <c r="Q254" i="1" l="1"/>
  <c r="DQ254" i="1" s="1"/>
  <c r="E258" i="2"/>
  <c r="S258" i="2" s="1"/>
  <c r="V253" i="1"/>
  <c r="U253" i="1"/>
  <c r="T253" i="1"/>
  <c r="S253" i="1"/>
  <c r="R253" i="1"/>
  <c r="C253" i="1"/>
  <c r="B253" i="1" s="1"/>
  <c r="W253" i="1"/>
  <c r="Q253" i="1" l="1"/>
  <c r="DQ253" i="1" s="1"/>
  <c r="Q265" i="2" l="1"/>
  <c r="P265" i="2"/>
  <c r="N265" i="2"/>
  <c r="B265" i="2" s="1"/>
  <c r="M265" i="2"/>
  <c r="Q263" i="2"/>
  <c r="P263" i="2"/>
  <c r="N263" i="2"/>
  <c r="B263" i="2" s="1"/>
  <c r="M263" i="2"/>
  <c r="Q259" i="2"/>
  <c r="P259" i="2"/>
  <c r="N259" i="2"/>
  <c r="B259" i="2" s="1"/>
  <c r="M259" i="2"/>
  <c r="Q258" i="2"/>
  <c r="P258" i="2"/>
  <c r="N258" i="2"/>
  <c r="B258" i="2" s="1"/>
  <c r="M258" i="2"/>
  <c r="Q255" i="2"/>
  <c r="P255" i="2"/>
  <c r="N255" i="2"/>
  <c r="B255" i="2" s="1"/>
  <c r="M255" i="2"/>
  <c r="E255" i="2"/>
  <c r="S255" i="2" s="1"/>
  <c r="U267" i="2"/>
  <c r="T267" i="2"/>
  <c r="U266" i="2"/>
  <c r="T266" i="2"/>
  <c r="U265" i="2"/>
  <c r="T265" i="2"/>
  <c r="U264" i="2"/>
  <c r="T264" i="2"/>
  <c r="U263" i="2"/>
  <c r="T263" i="2"/>
  <c r="U262" i="2"/>
  <c r="T262" i="2"/>
  <c r="U261" i="2"/>
  <c r="T261" i="2"/>
  <c r="U260" i="2"/>
  <c r="T260" i="2"/>
  <c r="U259" i="2"/>
  <c r="T259" i="2"/>
  <c r="U258" i="2"/>
  <c r="T258" i="2"/>
  <c r="U257" i="2"/>
  <c r="T257" i="2"/>
  <c r="U256" i="2"/>
  <c r="T256" i="2"/>
  <c r="U255" i="2"/>
  <c r="T255" i="2"/>
  <c r="U254" i="2"/>
  <c r="T254" i="2"/>
  <c r="U253" i="2"/>
  <c r="T253" i="2"/>
  <c r="U252" i="2"/>
  <c r="T252" i="2"/>
  <c r="H245" i="2"/>
  <c r="DP260" i="1"/>
  <c r="DP258" i="1"/>
  <c r="DP254" i="1"/>
  <c r="DP253" i="1"/>
  <c r="DP250" i="1"/>
  <c r="DH270" i="1"/>
  <c r="DH127" i="1"/>
  <c r="V250" i="1"/>
  <c r="U250" i="1"/>
  <c r="T250" i="1"/>
  <c r="S250" i="1"/>
  <c r="R250" i="1"/>
  <c r="C250" i="1"/>
  <c r="B250" i="1" s="1"/>
  <c r="W250" i="1"/>
  <c r="O265" i="2" l="1"/>
  <c r="O263" i="2"/>
  <c r="Q250" i="1"/>
  <c r="DQ250" i="1" s="1"/>
  <c r="O255" i="2"/>
  <c r="O259" i="2"/>
  <c r="O258" i="2"/>
  <c r="W128" i="4"/>
  <c r="B128" i="4" s="1"/>
  <c r="T128" i="4"/>
  <c r="S128" i="4"/>
  <c r="R128" i="4"/>
  <c r="Q128" i="4"/>
  <c r="P128" i="4"/>
  <c r="I128" i="4"/>
  <c r="O128" i="4" s="1"/>
  <c r="J251" i="2" l="1"/>
  <c r="J260" i="2" l="1"/>
  <c r="H256" i="2" l="1"/>
  <c r="E245" i="2" l="1"/>
  <c r="C268" i="2" l="1"/>
  <c r="E246" i="2" l="1"/>
  <c r="E262" i="2"/>
  <c r="H272" i="2" l="1"/>
  <c r="T62" i="5" l="1"/>
  <c r="S62" i="5"/>
  <c r="R62" i="5"/>
  <c r="Q62" i="5"/>
  <c r="P62" i="5"/>
  <c r="I62" i="5"/>
  <c r="O62" i="5" s="1"/>
  <c r="C256" i="2"/>
  <c r="J245" i="2"/>
  <c r="S245" i="2" s="1"/>
  <c r="E251" i="2" l="1"/>
  <c r="S251" i="2" s="1"/>
  <c r="W95" i="4" l="1"/>
  <c r="T95" i="4"/>
  <c r="S95" i="4"/>
  <c r="R95" i="4"/>
  <c r="Q95" i="4"/>
  <c r="P95" i="4"/>
  <c r="I95" i="4"/>
  <c r="O95" i="4" s="1"/>
  <c r="W160" i="4" l="1"/>
  <c r="B160" i="4" s="1"/>
  <c r="T160" i="4"/>
  <c r="S160" i="4"/>
  <c r="R160" i="4"/>
  <c r="Q160" i="4"/>
  <c r="P160" i="4"/>
  <c r="C160" i="4"/>
  <c r="O160" i="4" s="1"/>
  <c r="H268" i="2" l="1"/>
  <c r="E260" i="2" l="1"/>
  <c r="S260" i="2" s="1"/>
  <c r="C272" i="2" l="1"/>
  <c r="J262" i="2"/>
  <c r="S262" i="2" s="1"/>
  <c r="U251" i="2"/>
  <c r="T251" i="2"/>
  <c r="U250" i="2"/>
  <c r="T250" i="2"/>
  <c r="U249" i="2"/>
  <c r="T249" i="2"/>
  <c r="U248" i="2"/>
  <c r="T248" i="2"/>
  <c r="U247" i="2"/>
  <c r="T247" i="2"/>
  <c r="U246" i="2"/>
  <c r="T246" i="2"/>
  <c r="U245" i="2"/>
  <c r="T245" i="2"/>
  <c r="Q262" i="2"/>
  <c r="P262" i="2"/>
  <c r="N262" i="2"/>
  <c r="B262" i="2" s="1"/>
  <c r="M262" i="2"/>
  <c r="Q260" i="2"/>
  <c r="P260" i="2"/>
  <c r="N260" i="2"/>
  <c r="B260" i="2" s="1"/>
  <c r="M260" i="2"/>
  <c r="Q251" i="2"/>
  <c r="P251" i="2"/>
  <c r="N251" i="2"/>
  <c r="B251" i="2" s="1"/>
  <c r="M251" i="2"/>
  <c r="Q245" i="2"/>
  <c r="P245" i="2"/>
  <c r="N245" i="2"/>
  <c r="B245" i="2" s="1"/>
  <c r="M245" i="2"/>
  <c r="Q246" i="2"/>
  <c r="P246" i="2"/>
  <c r="N246" i="2"/>
  <c r="B246" i="2" s="1"/>
  <c r="M246" i="2"/>
  <c r="J246" i="2"/>
  <c r="S246" i="2" s="1"/>
  <c r="W126" i="4"/>
  <c r="B126" i="4" s="1"/>
  <c r="T126" i="4"/>
  <c r="S126" i="4"/>
  <c r="R126" i="4"/>
  <c r="Q126" i="4"/>
  <c r="P126" i="4"/>
  <c r="C126" i="4"/>
  <c r="O126" i="4" s="1"/>
  <c r="DP240" i="1"/>
  <c r="V240" i="1"/>
  <c r="U240" i="1"/>
  <c r="T240" i="1"/>
  <c r="S240" i="1"/>
  <c r="R240" i="1"/>
  <c r="J240" i="1"/>
  <c r="C240" i="1"/>
  <c r="DP255" i="1"/>
  <c r="V255" i="1"/>
  <c r="U255" i="1"/>
  <c r="T255" i="1"/>
  <c r="S255" i="1"/>
  <c r="R255" i="1"/>
  <c r="J255" i="1"/>
  <c r="C255" i="1"/>
  <c r="DP246" i="1"/>
  <c r="V246" i="1"/>
  <c r="U246" i="1"/>
  <c r="T246" i="1"/>
  <c r="S246" i="1"/>
  <c r="R246" i="1"/>
  <c r="J246" i="1"/>
  <c r="C246" i="1"/>
  <c r="DP241" i="1"/>
  <c r="V241" i="1"/>
  <c r="U241" i="1"/>
  <c r="T241" i="1"/>
  <c r="S241" i="1"/>
  <c r="R241" i="1"/>
  <c r="J241" i="1"/>
  <c r="C241" i="1"/>
  <c r="DP257" i="1"/>
  <c r="V257" i="1"/>
  <c r="U257" i="1"/>
  <c r="T257" i="1"/>
  <c r="S257" i="1"/>
  <c r="R257" i="1"/>
  <c r="J257" i="1"/>
  <c r="C257" i="1"/>
  <c r="DP268" i="1"/>
  <c r="DP267" i="1"/>
  <c r="DP266" i="1"/>
  <c r="DP265" i="1"/>
  <c r="DP264" i="1"/>
  <c r="DP263" i="1"/>
  <c r="DP262" i="1"/>
  <c r="DP261" i="1"/>
  <c r="DP259" i="1"/>
  <c r="DP256" i="1"/>
  <c r="DP252" i="1"/>
  <c r="DP251" i="1"/>
  <c r="DP249" i="1"/>
  <c r="DP248" i="1"/>
  <c r="DP247" i="1"/>
  <c r="DP245" i="1"/>
  <c r="DP244" i="1"/>
  <c r="DP243" i="1"/>
  <c r="DP242" i="1"/>
  <c r="DP239" i="1"/>
  <c r="DG270" i="1"/>
  <c r="DG127" i="1"/>
  <c r="B255" i="1" l="1"/>
  <c r="B240" i="1"/>
  <c r="B257" i="1"/>
  <c r="B241" i="1"/>
  <c r="B246" i="1"/>
  <c r="W240" i="1"/>
  <c r="Q240" i="1"/>
  <c r="DQ240" i="1" s="1"/>
  <c r="O245" i="2"/>
  <c r="W246" i="1"/>
  <c r="Q255" i="1"/>
  <c r="W255" i="1"/>
  <c r="O246" i="2"/>
  <c r="O262" i="2"/>
  <c r="O251" i="2"/>
  <c r="O260" i="2"/>
  <c r="W241" i="1"/>
  <c r="Q246" i="1"/>
  <c r="Q241" i="1"/>
  <c r="Q257" i="1"/>
  <c r="DQ257" i="1" s="1"/>
  <c r="W257" i="1"/>
  <c r="DQ255" i="1" l="1"/>
  <c r="DQ241" i="1"/>
  <c r="DQ246" i="1"/>
  <c r="J249" i="2"/>
  <c r="T54" i="5" l="1"/>
  <c r="S54" i="5"/>
  <c r="R54" i="5"/>
  <c r="Q54" i="5"/>
  <c r="P54" i="5"/>
  <c r="C54" i="5"/>
  <c r="O54" i="5" s="1"/>
  <c r="E266" i="2" l="1"/>
  <c r="J256" i="2" l="1"/>
  <c r="J257" i="2" l="1"/>
  <c r="J268" i="2" l="1"/>
  <c r="E261" i="2" l="1"/>
  <c r="E252" i="2" l="1"/>
  <c r="DF127" i="1"/>
  <c r="DF125" i="1"/>
  <c r="DF124" i="1"/>
  <c r="E270" i="2" l="1"/>
  <c r="J264" i="2" l="1"/>
  <c r="E248" i="2" l="1"/>
  <c r="E244" i="2" l="1"/>
  <c r="J253" i="2" l="1"/>
  <c r="E269" i="2" l="1"/>
  <c r="J273" i="2" l="1"/>
  <c r="J272" i="2" l="1"/>
  <c r="E271" i="2" l="1"/>
  <c r="E250" i="2" l="1"/>
  <c r="J254" i="2" l="1"/>
  <c r="Q267" i="2"/>
  <c r="P267" i="2"/>
  <c r="M267" i="2"/>
  <c r="J267" i="2"/>
  <c r="E267" i="2"/>
  <c r="S267" i="2" s="1"/>
  <c r="E247" i="2"/>
  <c r="Q248" i="2" l="1"/>
  <c r="P248" i="2"/>
  <c r="N248" i="2"/>
  <c r="B248" i="2" s="1"/>
  <c r="M248" i="2"/>
  <c r="J248" i="2"/>
  <c r="S248" i="2" s="1"/>
  <c r="O248" i="2" l="1"/>
  <c r="Q264" i="2"/>
  <c r="P264" i="2"/>
  <c r="M264" i="2"/>
  <c r="E264" i="2"/>
  <c r="S264" i="2" s="1"/>
  <c r="U269" i="2" l="1"/>
  <c r="T269" i="2"/>
  <c r="Q269" i="2"/>
  <c r="P269" i="2"/>
  <c r="N269" i="2"/>
  <c r="B269" i="2" s="1"/>
  <c r="M269" i="2"/>
  <c r="J269" i="2"/>
  <c r="S269" i="2" s="1"/>
  <c r="Q253" i="2"/>
  <c r="P253" i="2"/>
  <c r="N253" i="2"/>
  <c r="B253" i="2" s="1"/>
  <c r="M253" i="2"/>
  <c r="E253" i="2"/>
  <c r="S253" i="2" s="1"/>
  <c r="U273" i="2"/>
  <c r="T273" i="2"/>
  <c r="Q273" i="2"/>
  <c r="P273" i="2"/>
  <c r="N273" i="2"/>
  <c r="B273" i="2" s="1"/>
  <c r="M273" i="2"/>
  <c r="E273" i="2"/>
  <c r="S273" i="2" s="1"/>
  <c r="U244" i="2"/>
  <c r="T244" i="2"/>
  <c r="Q244" i="2"/>
  <c r="P244" i="2"/>
  <c r="N244" i="2"/>
  <c r="B244" i="2" s="1"/>
  <c r="M244" i="2"/>
  <c r="J244" i="2"/>
  <c r="S244" i="2" s="1"/>
  <c r="Q266" i="2"/>
  <c r="P266" i="2"/>
  <c r="N266" i="2"/>
  <c r="B266" i="2" s="1"/>
  <c r="M266" i="2"/>
  <c r="J266" i="2"/>
  <c r="S266" i="2" s="1"/>
  <c r="DK270" i="1"/>
  <c r="Q249" i="2"/>
  <c r="P249" i="2"/>
  <c r="M249" i="2"/>
  <c r="E249" i="2"/>
  <c r="S249" i="2" s="1"/>
  <c r="O269" i="2" l="1"/>
  <c r="O273" i="2"/>
  <c r="O266" i="2"/>
  <c r="O244" i="2"/>
  <c r="O253" i="2"/>
  <c r="Q261" i="2"/>
  <c r="P261" i="2"/>
  <c r="M261" i="2"/>
  <c r="J261" i="2"/>
  <c r="S261" i="2" s="1"/>
  <c r="T159" i="4"/>
  <c r="S159" i="4"/>
  <c r="R159" i="4"/>
  <c r="Q159" i="4"/>
  <c r="P159" i="4"/>
  <c r="I159" i="4"/>
  <c r="O159" i="4" s="1"/>
  <c r="W159" i="4"/>
  <c r="B159" i="4" s="1"/>
  <c r="W155" i="4" l="1"/>
  <c r="B155" i="4" s="1"/>
  <c r="T155" i="4"/>
  <c r="S155" i="4"/>
  <c r="R155" i="4"/>
  <c r="Q155" i="4"/>
  <c r="P155" i="4"/>
  <c r="I155" i="4"/>
  <c r="O155" i="4" s="1"/>
  <c r="Q257" i="2"/>
  <c r="P257" i="2"/>
  <c r="M257" i="2"/>
  <c r="E257" i="2"/>
  <c r="S257" i="2" s="1"/>
  <c r="L275" i="2"/>
  <c r="K275" i="2"/>
  <c r="I275" i="2"/>
  <c r="H275" i="2"/>
  <c r="G275" i="2"/>
  <c r="G137" i="2" s="1"/>
  <c r="F275" i="2"/>
  <c r="D275" i="2"/>
  <c r="C275" i="2"/>
  <c r="N272" i="2"/>
  <c r="B272" i="2" s="1"/>
  <c r="N271" i="2"/>
  <c r="B271" i="2" s="1"/>
  <c r="N270" i="2"/>
  <c r="B270" i="2" s="1"/>
  <c r="N268" i="2"/>
  <c r="B268" i="2" s="1"/>
  <c r="N267" i="2"/>
  <c r="N264" i="2"/>
  <c r="N261" i="2"/>
  <c r="N257" i="2"/>
  <c r="N256" i="2"/>
  <c r="B256" i="2" s="1"/>
  <c r="N254" i="2"/>
  <c r="B254" i="2" s="1"/>
  <c r="N252" i="2"/>
  <c r="B252" i="2" s="1"/>
  <c r="N250" i="2"/>
  <c r="B250" i="2" s="1"/>
  <c r="N249" i="2"/>
  <c r="N247" i="2"/>
  <c r="B247" i="2" s="1"/>
  <c r="M272" i="2"/>
  <c r="U272" i="2"/>
  <c r="T272" i="2"/>
  <c r="Q272" i="2"/>
  <c r="P272" i="2"/>
  <c r="E272" i="2"/>
  <c r="S272" i="2" s="1"/>
  <c r="U271" i="2"/>
  <c r="T271" i="2"/>
  <c r="Q271" i="2"/>
  <c r="P271" i="2"/>
  <c r="M271" i="2"/>
  <c r="J271" i="2"/>
  <c r="S271" i="2" s="1"/>
  <c r="U270" i="2"/>
  <c r="T270" i="2"/>
  <c r="Q270" i="2"/>
  <c r="P270" i="2"/>
  <c r="M270" i="2"/>
  <c r="J270" i="2"/>
  <c r="S270" i="2" s="1"/>
  <c r="U268" i="2"/>
  <c r="T268" i="2"/>
  <c r="Q268" i="2"/>
  <c r="P268" i="2"/>
  <c r="M268" i="2"/>
  <c r="E268" i="2"/>
  <c r="S268" i="2" s="1"/>
  <c r="Q256" i="2"/>
  <c r="P256" i="2"/>
  <c r="M256" i="2"/>
  <c r="E256" i="2"/>
  <c r="S256" i="2" s="1"/>
  <c r="Q254" i="2"/>
  <c r="P254" i="2"/>
  <c r="M254" i="2"/>
  <c r="E254" i="2"/>
  <c r="S254" i="2" s="1"/>
  <c r="Q252" i="2"/>
  <c r="P252" i="2"/>
  <c r="M252" i="2"/>
  <c r="J252" i="2"/>
  <c r="S252" i="2" s="1"/>
  <c r="Q250" i="2"/>
  <c r="P250" i="2"/>
  <c r="M250" i="2"/>
  <c r="J250" i="2"/>
  <c r="S250" i="2" s="1"/>
  <c r="Q247" i="2"/>
  <c r="P247" i="2"/>
  <c r="M247" i="2"/>
  <c r="J247" i="2"/>
  <c r="S247" i="2" s="1"/>
  <c r="N136" i="2"/>
  <c r="B141" i="2" s="1"/>
  <c r="J136" i="2"/>
  <c r="E136" i="2"/>
  <c r="B143" i="1"/>
  <c r="M141" i="1"/>
  <c r="L141" i="1"/>
  <c r="H141" i="1"/>
  <c r="G141" i="1"/>
  <c r="F141" i="1"/>
  <c r="D141" i="1"/>
  <c r="O257" i="2" l="1"/>
  <c r="B257" i="2"/>
  <c r="O261" i="2"/>
  <c r="B261" i="2"/>
  <c r="O267" i="2"/>
  <c r="B267" i="2"/>
  <c r="O249" i="2"/>
  <c r="B249" i="2"/>
  <c r="O264" i="2"/>
  <c r="B264" i="2"/>
  <c r="O271" i="2"/>
  <c r="O247" i="2"/>
  <c r="O252" i="2"/>
  <c r="J275" i="2"/>
  <c r="O250" i="2"/>
  <c r="N275" i="2"/>
  <c r="U275" i="2"/>
  <c r="E275" i="2"/>
  <c r="O272" i="2"/>
  <c r="T275" i="2"/>
  <c r="P275" i="2"/>
  <c r="P137" i="2" s="1"/>
  <c r="Q275" i="2"/>
  <c r="Q137" i="2" s="1"/>
  <c r="S275" i="2"/>
  <c r="M275" i="2"/>
  <c r="O270" i="2"/>
  <c r="O256" i="2"/>
  <c r="O268" i="2"/>
  <c r="O254" i="2"/>
  <c r="M136" i="2"/>
  <c r="O136" i="2" s="1"/>
  <c r="O275" i="2" l="1"/>
  <c r="H276" i="2"/>
  <c r="C276" i="2"/>
  <c r="C249" i="1"/>
  <c r="C252" i="1"/>
  <c r="C256" i="1"/>
  <c r="C265" i="1"/>
  <c r="C244" i="1"/>
  <c r="C242" i="1"/>
  <c r="C251" i="1"/>
  <c r="C239" i="1"/>
  <c r="C248" i="1"/>
  <c r="C268" i="1"/>
  <c r="C261" i="1"/>
  <c r="C262" i="1"/>
  <c r="C259" i="1"/>
  <c r="C264" i="1"/>
  <c r="C247" i="1"/>
  <c r="C266" i="1"/>
  <c r="C245" i="1"/>
  <c r="J243" i="1"/>
  <c r="J249" i="1"/>
  <c r="J252" i="1"/>
  <c r="J256" i="1"/>
  <c r="J265" i="1"/>
  <c r="J244" i="1"/>
  <c r="J242" i="1"/>
  <c r="J251" i="1"/>
  <c r="J239" i="1"/>
  <c r="J248" i="1"/>
  <c r="J268" i="1"/>
  <c r="J261" i="1"/>
  <c r="J262" i="1"/>
  <c r="J259" i="1"/>
  <c r="J264" i="1"/>
  <c r="J247" i="1"/>
  <c r="J266" i="1"/>
  <c r="J245" i="1"/>
  <c r="V243" i="1"/>
  <c r="U243" i="1"/>
  <c r="T243" i="1"/>
  <c r="S243" i="1"/>
  <c r="R243" i="1"/>
  <c r="V249" i="1"/>
  <c r="U249" i="1"/>
  <c r="T249" i="1"/>
  <c r="S249" i="1"/>
  <c r="R249" i="1"/>
  <c r="V252" i="1"/>
  <c r="U252" i="1"/>
  <c r="T252" i="1"/>
  <c r="S252" i="1"/>
  <c r="R252" i="1"/>
  <c r="V256" i="1"/>
  <c r="U256" i="1"/>
  <c r="T256" i="1"/>
  <c r="S256" i="1"/>
  <c r="R256" i="1"/>
  <c r="V265" i="1"/>
  <c r="U265" i="1"/>
  <c r="T265" i="1"/>
  <c r="S265" i="1"/>
  <c r="R265" i="1"/>
  <c r="V244" i="1"/>
  <c r="U244" i="1"/>
  <c r="T244" i="1"/>
  <c r="S244" i="1"/>
  <c r="R244" i="1"/>
  <c r="V242" i="1"/>
  <c r="U242" i="1"/>
  <c r="T242" i="1"/>
  <c r="S242" i="1"/>
  <c r="R242" i="1"/>
  <c r="V251" i="1"/>
  <c r="U251" i="1"/>
  <c r="T251" i="1"/>
  <c r="S251" i="1"/>
  <c r="R251" i="1"/>
  <c r="V239" i="1"/>
  <c r="U239" i="1"/>
  <c r="T239" i="1"/>
  <c r="S239" i="1"/>
  <c r="R239" i="1"/>
  <c r="V248" i="1"/>
  <c r="U248" i="1"/>
  <c r="T248" i="1"/>
  <c r="S248" i="1"/>
  <c r="R248" i="1"/>
  <c r="V268" i="1"/>
  <c r="U268" i="1"/>
  <c r="T268" i="1"/>
  <c r="S268" i="1"/>
  <c r="R268" i="1"/>
  <c r="V261" i="1"/>
  <c r="U261" i="1"/>
  <c r="T261" i="1"/>
  <c r="S261" i="1"/>
  <c r="R261" i="1"/>
  <c r="V262" i="1"/>
  <c r="U262" i="1"/>
  <c r="T262" i="1"/>
  <c r="S262" i="1"/>
  <c r="R262" i="1"/>
  <c r="V259" i="1"/>
  <c r="U259" i="1"/>
  <c r="T259" i="1"/>
  <c r="S259" i="1"/>
  <c r="R259" i="1"/>
  <c r="V264" i="1"/>
  <c r="U264" i="1"/>
  <c r="T264" i="1"/>
  <c r="S264" i="1"/>
  <c r="R264" i="1"/>
  <c r="V247" i="1"/>
  <c r="U247" i="1"/>
  <c r="T247" i="1"/>
  <c r="S247" i="1"/>
  <c r="R247" i="1"/>
  <c r="V266" i="1"/>
  <c r="U266" i="1"/>
  <c r="T266" i="1"/>
  <c r="S266" i="1"/>
  <c r="R266" i="1"/>
  <c r="V245" i="1"/>
  <c r="U245" i="1"/>
  <c r="T245" i="1"/>
  <c r="S245" i="1"/>
  <c r="R245" i="1"/>
  <c r="C243" i="1"/>
  <c r="B243" i="1" s="1"/>
  <c r="O270" i="1"/>
  <c r="N270" i="1"/>
  <c r="M270" i="1"/>
  <c r="L270" i="1"/>
  <c r="K270" i="1"/>
  <c r="H270" i="1"/>
  <c r="G270" i="1"/>
  <c r="F270" i="1"/>
  <c r="E270" i="1"/>
  <c r="D270" i="1"/>
  <c r="V171" i="1"/>
  <c r="U171" i="1"/>
  <c r="T171" i="1"/>
  <c r="S171" i="1"/>
  <c r="R171" i="1"/>
  <c r="J171" i="1"/>
  <c r="C171" i="1"/>
  <c r="V267" i="1"/>
  <c r="U267" i="1"/>
  <c r="T267" i="1"/>
  <c r="S267" i="1"/>
  <c r="R267" i="1"/>
  <c r="J267" i="1"/>
  <c r="C267" i="1"/>
  <c r="V263" i="1"/>
  <c r="U263" i="1"/>
  <c r="T263" i="1"/>
  <c r="S263" i="1"/>
  <c r="R263" i="1"/>
  <c r="J263" i="1"/>
  <c r="C263" i="1"/>
  <c r="T68" i="5"/>
  <c r="S68" i="5"/>
  <c r="R68" i="5"/>
  <c r="Q68" i="5"/>
  <c r="P68" i="5"/>
  <c r="I68" i="5"/>
  <c r="O68" i="5" s="1"/>
  <c r="C188" i="2"/>
  <c r="J221" i="2"/>
  <c r="J216" i="1"/>
  <c r="J168" i="1"/>
  <c r="J173" i="2"/>
  <c r="E168" i="2"/>
  <c r="C163" i="1"/>
  <c r="J204" i="2"/>
  <c r="J199" i="1"/>
  <c r="B245" i="1" l="1"/>
  <c r="B259" i="1"/>
  <c r="B248" i="1"/>
  <c r="B244" i="1"/>
  <c r="B267" i="1"/>
  <c r="B249" i="1"/>
  <c r="B266" i="1"/>
  <c r="B262" i="1"/>
  <c r="B239" i="1"/>
  <c r="B263" i="1"/>
  <c r="B265" i="1"/>
  <c r="B247" i="1"/>
  <c r="B261" i="1"/>
  <c r="B251" i="1"/>
  <c r="B256" i="1"/>
  <c r="B264" i="1"/>
  <c r="B268" i="1"/>
  <c r="B242" i="1"/>
  <c r="B252" i="1"/>
  <c r="Q247" i="1"/>
  <c r="Q261" i="1"/>
  <c r="W264" i="1"/>
  <c r="W268" i="1"/>
  <c r="W239" i="1"/>
  <c r="W242" i="1"/>
  <c r="W265" i="1"/>
  <c r="W266" i="1"/>
  <c r="W247" i="1"/>
  <c r="W259" i="1"/>
  <c r="W261" i="1"/>
  <c r="W248" i="1"/>
  <c r="W251" i="1"/>
  <c r="W256" i="1"/>
  <c r="Q171" i="1"/>
  <c r="Q242" i="1"/>
  <c r="Q265" i="1"/>
  <c r="W262" i="1"/>
  <c r="W243" i="1"/>
  <c r="Q259" i="1"/>
  <c r="Q248" i="1"/>
  <c r="Q245" i="1"/>
  <c r="Q266" i="1"/>
  <c r="Q264" i="1"/>
  <c r="Q262" i="1"/>
  <c r="Q268" i="1"/>
  <c r="DQ268" i="1" s="1"/>
  <c r="Q239" i="1"/>
  <c r="Q244" i="1"/>
  <c r="Q249" i="1"/>
  <c r="DQ249" i="1" s="1"/>
  <c r="B171" i="1"/>
  <c r="W244" i="1"/>
  <c r="J270" i="1"/>
  <c r="DP270" i="1"/>
  <c r="DO270" i="1"/>
  <c r="R141" i="1"/>
  <c r="J141" i="1"/>
  <c r="Q251" i="1"/>
  <c r="C141" i="1"/>
  <c r="P270" i="1"/>
  <c r="Q243" i="1"/>
  <c r="DQ243" i="1" s="1"/>
  <c r="T141" i="1"/>
  <c r="Q252" i="1"/>
  <c r="S141" i="1"/>
  <c r="U141" i="1"/>
  <c r="P141" i="1"/>
  <c r="I141" i="1"/>
  <c r="W249" i="1"/>
  <c r="Q256" i="1"/>
  <c r="V141" i="1"/>
  <c r="W252" i="1"/>
  <c r="S270" i="1"/>
  <c r="V270" i="1"/>
  <c r="W245" i="1"/>
  <c r="C270" i="1"/>
  <c r="I270" i="1"/>
  <c r="T270" i="1"/>
  <c r="U270" i="1"/>
  <c r="R270" i="1"/>
  <c r="W171" i="1"/>
  <c r="W267" i="1"/>
  <c r="Q263" i="1"/>
  <c r="Q267" i="1"/>
  <c r="DQ267" i="1" s="1"/>
  <c r="W263" i="1"/>
  <c r="DQ245" i="1" l="1"/>
  <c r="DQ244" i="1"/>
  <c r="DQ248" i="1"/>
  <c r="DQ239" i="1"/>
  <c r="DQ259" i="1"/>
  <c r="DQ171" i="1"/>
  <c r="DQ266" i="1"/>
  <c r="DQ262" i="1"/>
  <c r="DQ263" i="1"/>
  <c r="DQ265" i="1"/>
  <c r="DQ247" i="1"/>
  <c r="DQ264" i="1"/>
  <c r="DQ252" i="1"/>
  <c r="DQ261" i="1"/>
  <c r="DQ251" i="1"/>
  <c r="DQ256" i="1"/>
  <c r="DQ242" i="1"/>
  <c r="W141" i="1"/>
  <c r="Q141" i="1"/>
  <c r="W270" i="1"/>
  <c r="Q270" i="1"/>
  <c r="C223" i="2"/>
  <c r="T66" i="5"/>
  <c r="S66" i="5"/>
  <c r="R66" i="5"/>
  <c r="Q66" i="5"/>
  <c r="P66" i="5"/>
  <c r="I66" i="5"/>
  <c r="C66" i="5"/>
  <c r="J228" i="2"/>
  <c r="J223" i="1"/>
  <c r="E182" i="2"/>
  <c r="C177" i="1"/>
  <c r="H202" i="2"/>
  <c r="J160" i="1"/>
  <c r="J165" i="2"/>
  <c r="E206" i="2"/>
  <c r="C201" i="1"/>
  <c r="T50" i="5"/>
  <c r="S50" i="5"/>
  <c r="R50" i="5"/>
  <c r="Q50" i="5"/>
  <c r="P50" i="5"/>
  <c r="C50" i="5"/>
  <c r="O50" i="5" s="1"/>
  <c r="I74" i="5"/>
  <c r="DQ270" i="1" l="1"/>
  <c r="O66" i="5"/>
  <c r="T74" i="5"/>
  <c r="S74" i="5"/>
  <c r="R74" i="5"/>
  <c r="Q74" i="5"/>
  <c r="P74" i="5"/>
  <c r="O74" i="5"/>
  <c r="C163" i="2"/>
  <c r="T61" i="5"/>
  <c r="S61" i="5"/>
  <c r="R61" i="5"/>
  <c r="Q61" i="5"/>
  <c r="P61" i="5"/>
  <c r="I61" i="5"/>
  <c r="O61" i="5" s="1"/>
  <c r="J179" i="2"/>
  <c r="E210" i="2" l="1"/>
  <c r="C205" i="1"/>
  <c r="V205" i="1"/>
  <c r="U205" i="1"/>
  <c r="T205" i="1"/>
  <c r="S205" i="1"/>
  <c r="R205" i="1"/>
  <c r="J205" i="1"/>
  <c r="U210" i="2"/>
  <c r="T210" i="2"/>
  <c r="Q210" i="2"/>
  <c r="P210" i="2"/>
  <c r="N210" i="2"/>
  <c r="M210" i="2"/>
  <c r="J210" i="2"/>
  <c r="B210" i="2"/>
  <c r="T82" i="5"/>
  <c r="S82" i="5"/>
  <c r="R82" i="5"/>
  <c r="Q82" i="5"/>
  <c r="P82" i="5"/>
  <c r="I82" i="5"/>
  <c r="C82" i="5"/>
  <c r="J231" i="2"/>
  <c r="S210" i="2" l="1"/>
  <c r="Q205" i="1"/>
  <c r="O82" i="5"/>
  <c r="B205" i="1"/>
  <c r="O210" i="2"/>
  <c r="W205" i="1"/>
  <c r="E192" i="2"/>
  <c r="C187" i="1"/>
  <c r="U168" i="2"/>
  <c r="T168" i="2"/>
  <c r="Q168" i="2"/>
  <c r="P168" i="2"/>
  <c r="N168" i="2"/>
  <c r="M168" i="2"/>
  <c r="J168" i="2"/>
  <c r="S168" i="2" s="1"/>
  <c r="B168" i="2"/>
  <c r="C202" i="2"/>
  <c r="V163" i="1"/>
  <c r="U163" i="1"/>
  <c r="T163" i="1"/>
  <c r="S163" i="1"/>
  <c r="R163" i="1"/>
  <c r="W163" i="1"/>
  <c r="J163" i="1"/>
  <c r="Q163" i="1" s="1"/>
  <c r="DQ205" i="1" l="1"/>
  <c r="O168" i="2"/>
  <c r="B163" i="1"/>
  <c r="DQ163" i="1" s="1"/>
  <c r="U182" i="2"/>
  <c r="T182" i="2"/>
  <c r="B182" i="2"/>
  <c r="Q182" i="2"/>
  <c r="P182" i="2"/>
  <c r="N182" i="2"/>
  <c r="M182" i="2"/>
  <c r="J182" i="2"/>
  <c r="S182" i="2" s="1"/>
  <c r="V177" i="1"/>
  <c r="U177" i="1"/>
  <c r="T177" i="1"/>
  <c r="S177" i="1"/>
  <c r="R177" i="1"/>
  <c r="J177" i="1"/>
  <c r="B177" i="1" s="1"/>
  <c r="W177" i="1"/>
  <c r="W137" i="4"/>
  <c r="T137" i="4"/>
  <c r="S137" i="4"/>
  <c r="R137" i="4"/>
  <c r="Q137" i="4"/>
  <c r="P137" i="4"/>
  <c r="I137" i="4"/>
  <c r="C137" i="4"/>
  <c r="B137" i="4"/>
  <c r="V223" i="1"/>
  <c r="U223" i="1"/>
  <c r="T223" i="1"/>
  <c r="S223" i="1"/>
  <c r="R223" i="1"/>
  <c r="W223" i="1"/>
  <c r="C223" i="1"/>
  <c r="B223" i="1" s="1"/>
  <c r="U228" i="2"/>
  <c r="T228" i="2"/>
  <c r="Q228" i="2"/>
  <c r="P228" i="2"/>
  <c r="N228" i="2"/>
  <c r="M228" i="2"/>
  <c r="E228" i="2"/>
  <c r="S228" i="2" s="1"/>
  <c r="B228" i="2"/>
  <c r="B173" i="2"/>
  <c r="H223" i="2"/>
  <c r="V168" i="1"/>
  <c r="U168" i="1"/>
  <c r="T168" i="1"/>
  <c r="S168" i="1"/>
  <c r="R168" i="1"/>
  <c r="V174" i="1"/>
  <c r="U174" i="1"/>
  <c r="T174" i="1"/>
  <c r="S174" i="1"/>
  <c r="R174" i="1"/>
  <c r="C168" i="1"/>
  <c r="B168" i="1" s="1"/>
  <c r="W168" i="1"/>
  <c r="U173" i="2"/>
  <c r="T173" i="2"/>
  <c r="Q173" i="2"/>
  <c r="P173" i="2"/>
  <c r="N173" i="2"/>
  <c r="M173" i="2"/>
  <c r="E173" i="2"/>
  <c r="S173" i="2" s="1"/>
  <c r="H167" i="2"/>
  <c r="V187" i="1"/>
  <c r="U187" i="1"/>
  <c r="T187" i="1"/>
  <c r="S187" i="1"/>
  <c r="R187" i="1"/>
  <c r="J187" i="1"/>
  <c r="B187" i="1" s="1"/>
  <c r="W187" i="1"/>
  <c r="B192" i="2"/>
  <c r="U192" i="2"/>
  <c r="T192" i="2"/>
  <c r="Q192" i="2"/>
  <c r="P192" i="2"/>
  <c r="N192" i="2"/>
  <c r="M192" i="2"/>
  <c r="J192" i="2"/>
  <c r="S192" i="2" s="1"/>
  <c r="H163" i="2"/>
  <c r="U179" i="2"/>
  <c r="T179" i="2"/>
  <c r="Q179" i="2"/>
  <c r="P179" i="2"/>
  <c r="N179" i="2"/>
  <c r="M179" i="2"/>
  <c r="E179" i="2"/>
  <c r="S179" i="2" s="1"/>
  <c r="B179" i="2"/>
  <c r="U231" i="2"/>
  <c r="T231" i="2"/>
  <c r="Q231" i="2"/>
  <c r="P231" i="2"/>
  <c r="N231" i="2"/>
  <c r="M231" i="2"/>
  <c r="E231" i="2"/>
  <c r="S231" i="2" s="1"/>
  <c r="B231" i="2"/>
  <c r="J174" i="1"/>
  <c r="C174" i="1"/>
  <c r="C226" i="1"/>
  <c r="V226" i="1"/>
  <c r="U226" i="1"/>
  <c r="T226" i="1"/>
  <c r="S226" i="1"/>
  <c r="R226" i="1"/>
  <c r="J226" i="1"/>
  <c r="W226" i="1" l="1"/>
  <c r="O137" i="4"/>
  <c r="Q177" i="1"/>
  <c r="DQ177" i="1" s="1"/>
  <c r="O173" i="2"/>
  <c r="O228" i="2"/>
  <c r="O182" i="2"/>
  <c r="Q174" i="1"/>
  <c r="W174" i="1"/>
  <c r="Q168" i="1"/>
  <c r="DQ168" i="1" s="1"/>
  <c r="O179" i="2"/>
  <c r="O192" i="2"/>
  <c r="Q187" i="1"/>
  <c r="DQ187" i="1" s="1"/>
  <c r="Q223" i="1"/>
  <c r="DQ223" i="1" s="1"/>
  <c r="O231" i="2"/>
  <c r="B174" i="1"/>
  <c r="Q226" i="1"/>
  <c r="B226" i="1"/>
  <c r="U221" i="2"/>
  <c r="T221" i="2"/>
  <c r="Q221" i="2"/>
  <c r="P221" i="2"/>
  <c r="N221" i="2"/>
  <c r="M221" i="2"/>
  <c r="E221" i="2"/>
  <c r="S221" i="2" s="1"/>
  <c r="B221" i="2"/>
  <c r="H188" i="2"/>
  <c r="U165" i="2"/>
  <c r="T165" i="2"/>
  <c r="Q164" i="2"/>
  <c r="Q165" i="2"/>
  <c r="P165" i="2"/>
  <c r="N165" i="2"/>
  <c r="M165" i="2"/>
  <c r="B165" i="2"/>
  <c r="E165" i="2"/>
  <c r="S165" i="2" s="1"/>
  <c r="E204" i="2"/>
  <c r="S204" i="2" s="1"/>
  <c r="U204" i="2"/>
  <c r="U206" i="2"/>
  <c r="T204" i="2"/>
  <c r="T206" i="2"/>
  <c r="Q204" i="2"/>
  <c r="P204" i="2"/>
  <c r="N204" i="2"/>
  <c r="M204" i="2"/>
  <c r="Q206" i="2"/>
  <c r="P206" i="2"/>
  <c r="N206" i="2"/>
  <c r="M206" i="2"/>
  <c r="J206" i="2"/>
  <c r="S206" i="2" s="1"/>
  <c r="B204" i="2"/>
  <c r="B206" i="2"/>
  <c r="H70" i="2"/>
  <c r="H2" i="2"/>
  <c r="H50" i="2"/>
  <c r="H82" i="2"/>
  <c r="C21" i="2"/>
  <c r="C117" i="2"/>
  <c r="C58" i="2"/>
  <c r="H135" i="2"/>
  <c r="E35" i="2"/>
  <c r="V216" i="1"/>
  <c r="U216" i="1"/>
  <c r="T216" i="1"/>
  <c r="R216" i="1"/>
  <c r="C216" i="1"/>
  <c r="B216" i="1" s="1"/>
  <c r="W216" i="1"/>
  <c r="V160" i="1"/>
  <c r="U160" i="1"/>
  <c r="T160" i="1"/>
  <c r="S160" i="1"/>
  <c r="R160" i="1"/>
  <c r="C160" i="1"/>
  <c r="B160" i="1" s="1"/>
  <c r="W160" i="1"/>
  <c r="V199" i="1"/>
  <c r="U199" i="1"/>
  <c r="T199" i="1"/>
  <c r="S199" i="1"/>
  <c r="R199" i="1"/>
  <c r="C199" i="1"/>
  <c r="B199" i="1" s="1"/>
  <c r="W199" i="1"/>
  <c r="DQ226" i="1" l="1"/>
  <c r="DQ174" i="1"/>
  <c r="O204" i="2"/>
  <c r="O221" i="2"/>
  <c r="O165" i="2"/>
  <c r="Q160" i="1"/>
  <c r="DQ160" i="1" s="1"/>
  <c r="Q216" i="1"/>
  <c r="DQ216" i="1" s="1"/>
  <c r="Q199" i="1"/>
  <c r="DQ199" i="1" s="1"/>
  <c r="O206" i="2"/>
  <c r="S201" i="1"/>
  <c r="R201" i="1"/>
  <c r="W201" i="1"/>
  <c r="J201" i="1"/>
  <c r="B201" i="1" s="1"/>
  <c r="DE127" i="1"/>
  <c r="DE125" i="1"/>
  <c r="DE124" i="1"/>
  <c r="DE120" i="1"/>
  <c r="Q201" i="1" l="1"/>
  <c r="DQ201" i="1" s="1"/>
  <c r="C35" i="1"/>
  <c r="I35" i="1"/>
  <c r="H3" i="2" l="1"/>
  <c r="C7" i="2"/>
  <c r="H38" i="2" l="1"/>
  <c r="H80" i="2"/>
  <c r="C61" i="2" l="1"/>
  <c r="C75" i="2" l="1"/>
  <c r="H25" i="2" l="1"/>
  <c r="C43" i="2" l="1"/>
  <c r="C78" i="2" l="1"/>
  <c r="H75" i="2" l="1"/>
  <c r="C99" i="2" l="1"/>
  <c r="H27" i="2" l="1"/>
  <c r="C74" i="2" l="1"/>
  <c r="H118" i="2" l="1"/>
  <c r="H66" i="2" l="1"/>
  <c r="C70" i="2" l="1"/>
  <c r="H21" i="2" l="1"/>
  <c r="C2" i="2" l="1"/>
  <c r="H84" i="2" l="1"/>
  <c r="H58" i="2" l="1"/>
  <c r="C82" i="2" l="1"/>
  <c r="I34" i="5" l="1"/>
  <c r="I2" i="4"/>
  <c r="W3" i="4"/>
  <c r="T3" i="4"/>
  <c r="S3" i="4"/>
  <c r="R3" i="4"/>
  <c r="Q3" i="4"/>
  <c r="P3" i="4"/>
  <c r="I3" i="4"/>
  <c r="C3" i="4"/>
  <c r="Q35" i="2"/>
  <c r="P35" i="2"/>
  <c r="N35" i="2"/>
  <c r="M35" i="2"/>
  <c r="J35" i="2"/>
  <c r="S35" i="2" s="1"/>
  <c r="B35" i="2"/>
  <c r="V35" i="1"/>
  <c r="U35" i="1"/>
  <c r="T35" i="1"/>
  <c r="S35" i="1"/>
  <c r="R35" i="1"/>
  <c r="J35" i="1"/>
  <c r="Q35" i="1" s="1"/>
  <c r="P35" i="1"/>
  <c r="W35" i="1" s="1"/>
  <c r="C3" i="2"/>
  <c r="O3" i="4" l="1"/>
  <c r="O35" i="2"/>
  <c r="DP35" i="1"/>
  <c r="DO35" i="1"/>
  <c r="B35" i="1"/>
  <c r="C38" i="2"/>
  <c r="M135" i="2"/>
  <c r="J135" i="2"/>
  <c r="H7" i="2"/>
  <c r="J7" i="2" s="1"/>
  <c r="H61" i="2"/>
  <c r="DD127" i="1"/>
  <c r="DD125" i="1"/>
  <c r="DD124" i="1"/>
  <c r="DD120" i="1"/>
  <c r="C25" i="2"/>
  <c r="M25" i="2" s="1"/>
  <c r="C80" i="2"/>
  <c r="C27" i="2"/>
  <c r="C66" i="2"/>
  <c r="M66" i="2" s="1"/>
  <c r="C118" i="2"/>
  <c r="M118" i="2" s="1"/>
  <c r="C50" i="2"/>
  <c r="M50" i="2" s="1"/>
  <c r="H78" i="2"/>
  <c r="H99" i="2"/>
  <c r="M99" i="2" s="1"/>
  <c r="H74" i="2"/>
  <c r="M74" i="2" s="1"/>
  <c r="H43" i="2"/>
  <c r="J43" i="2" s="1"/>
  <c r="H117" i="2"/>
  <c r="M117" i="2" s="1"/>
  <c r="I42" i="3"/>
  <c r="W42" i="3"/>
  <c r="B42" i="3" s="1"/>
  <c r="T42" i="3"/>
  <c r="S42" i="3"/>
  <c r="R42" i="3"/>
  <c r="Q42" i="3"/>
  <c r="P42" i="3"/>
  <c r="O42" i="3"/>
  <c r="H95" i="2"/>
  <c r="J95" i="2" s="1"/>
  <c r="C30" i="2"/>
  <c r="E30" i="2" s="1"/>
  <c r="C24" i="2"/>
  <c r="E135" i="2"/>
  <c r="C107" i="2"/>
  <c r="B69" i="1"/>
  <c r="H97" i="2"/>
  <c r="J97" i="2" s="1"/>
  <c r="C23" i="2"/>
  <c r="E23" i="2" s="1"/>
  <c r="E99" i="2"/>
  <c r="I99" i="1"/>
  <c r="H24" i="2"/>
  <c r="T188" i="4"/>
  <c r="S188" i="4"/>
  <c r="R188" i="4"/>
  <c r="W103" i="4"/>
  <c r="B103" i="4" s="1"/>
  <c r="T103" i="4"/>
  <c r="S103" i="4"/>
  <c r="R103" i="4"/>
  <c r="Q103" i="4"/>
  <c r="P103" i="4"/>
  <c r="O103" i="4"/>
  <c r="I169" i="4"/>
  <c r="O169" i="4" s="1"/>
  <c r="I165" i="4"/>
  <c r="O165" i="4" s="1"/>
  <c r="I157" i="4"/>
  <c r="I156" i="4"/>
  <c r="I152" i="4"/>
  <c r="O152" i="4" s="1"/>
  <c r="I149" i="4"/>
  <c r="I148" i="4"/>
  <c r="I146" i="4"/>
  <c r="O146" i="4" s="1"/>
  <c r="I145" i="4"/>
  <c r="I143" i="4"/>
  <c r="O143" i="4" s="1"/>
  <c r="I138" i="4"/>
  <c r="I136" i="4"/>
  <c r="O136" i="4" s="1"/>
  <c r="I132" i="4"/>
  <c r="O132" i="4" s="1"/>
  <c r="C168" i="4"/>
  <c r="O168" i="4" s="1"/>
  <c r="C167" i="4"/>
  <c r="C163" i="4"/>
  <c r="O163" i="4" s="1"/>
  <c r="C162" i="4"/>
  <c r="O162" i="4" s="1"/>
  <c r="C158" i="4"/>
  <c r="O158" i="4" s="1"/>
  <c r="C157" i="4"/>
  <c r="O157" i="4" s="1"/>
  <c r="C156" i="4"/>
  <c r="O156" i="4" s="1"/>
  <c r="C154" i="4"/>
  <c r="O154" i="4" s="1"/>
  <c r="C153" i="4"/>
  <c r="O153" i="4" s="1"/>
  <c r="C149" i="4"/>
  <c r="C148" i="4"/>
  <c r="O148" i="4" s="1"/>
  <c r="C147" i="4"/>
  <c r="O147" i="4" s="1"/>
  <c r="C145" i="4"/>
  <c r="C142" i="4"/>
  <c r="O142" i="4" s="1"/>
  <c r="C140" i="4"/>
  <c r="C139" i="4"/>
  <c r="O139" i="4" s="1"/>
  <c r="C134" i="4"/>
  <c r="C133" i="4"/>
  <c r="O133" i="4" s="1"/>
  <c r="C129" i="4"/>
  <c r="O129" i="4" s="1"/>
  <c r="C125" i="4"/>
  <c r="O125" i="4" s="1"/>
  <c r="W125" i="4"/>
  <c r="B125" i="4" s="1"/>
  <c r="T125" i="4"/>
  <c r="S125" i="4"/>
  <c r="R125" i="4"/>
  <c r="Q125" i="4"/>
  <c r="P125" i="4"/>
  <c r="W22" i="4"/>
  <c r="B22" i="4" s="1"/>
  <c r="H30" i="2"/>
  <c r="C95" i="2"/>
  <c r="E95" i="2" s="1"/>
  <c r="S95" i="2" s="1"/>
  <c r="DC127" i="1"/>
  <c r="DC125" i="1"/>
  <c r="DC124" i="1"/>
  <c r="DC120" i="1"/>
  <c r="E100" i="2"/>
  <c r="C97" i="2"/>
  <c r="E97" i="2" s="1"/>
  <c r="M38" i="2"/>
  <c r="H23" i="2"/>
  <c r="H107" i="2"/>
  <c r="J107" i="2" s="1"/>
  <c r="B99" i="2"/>
  <c r="J99" i="2"/>
  <c r="Q99" i="2"/>
  <c r="P99" i="2"/>
  <c r="N99" i="2"/>
  <c r="N135" i="2"/>
  <c r="C99" i="1"/>
  <c r="V99" i="1"/>
  <c r="U99" i="1"/>
  <c r="T99" i="1"/>
  <c r="S99" i="1"/>
  <c r="R99" i="1"/>
  <c r="J99" i="1"/>
  <c r="P99" i="1"/>
  <c r="DQ99" i="1"/>
  <c r="DP99" i="1"/>
  <c r="DO99" i="1"/>
  <c r="T3" i="5"/>
  <c r="S3" i="5"/>
  <c r="R3" i="5"/>
  <c r="Q3" i="5"/>
  <c r="P3" i="5"/>
  <c r="C3" i="5"/>
  <c r="I3" i="5"/>
  <c r="H92" i="2"/>
  <c r="H88" i="2"/>
  <c r="J88" i="2" s="1"/>
  <c r="E105" i="2"/>
  <c r="S105" i="2" s="1"/>
  <c r="C32" i="2"/>
  <c r="H44" i="2"/>
  <c r="C88" i="2"/>
  <c r="I22" i="4"/>
  <c r="T22" i="4"/>
  <c r="S22" i="4"/>
  <c r="R22" i="4"/>
  <c r="Q22" i="4"/>
  <c r="P22" i="4"/>
  <c r="C22" i="4"/>
  <c r="C92" i="2"/>
  <c r="E92" i="2" s="1"/>
  <c r="C44" i="2"/>
  <c r="E44" i="2" s="1"/>
  <c r="S44" i="2" s="1"/>
  <c r="H32" i="2"/>
  <c r="J32" i="2" s="1"/>
  <c r="H105" i="2"/>
  <c r="J105" i="2" s="1"/>
  <c r="W54" i="3"/>
  <c r="DQ118" i="1"/>
  <c r="DP118" i="1"/>
  <c r="DQ117" i="1"/>
  <c r="DP117" i="1"/>
  <c r="DQ116" i="1"/>
  <c r="DP116" i="1"/>
  <c r="DQ115" i="1"/>
  <c r="DP115" i="1"/>
  <c r="DQ114" i="1"/>
  <c r="DP114" i="1"/>
  <c r="DQ113" i="1"/>
  <c r="DP113" i="1"/>
  <c r="DQ112" i="1"/>
  <c r="DP112" i="1"/>
  <c r="DQ110" i="1"/>
  <c r="DP110" i="1"/>
  <c r="DQ109" i="1"/>
  <c r="DP109" i="1"/>
  <c r="DQ108" i="1"/>
  <c r="DP108" i="1"/>
  <c r="DQ107" i="1"/>
  <c r="DP107" i="1"/>
  <c r="DQ105" i="1"/>
  <c r="DP105" i="1"/>
  <c r="DQ104" i="1"/>
  <c r="DP104" i="1"/>
  <c r="DQ103" i="1"/>
  <c r="DP103" i="1"/>
  <c r="DQ102" i="1"/>
  <c r="DP102" i="1"/>
  <c r="DQ101" i="1"/>
  <c r="DP101" i="1"/>
  <c r="DQ100" i="1"/>
  <c r="DP100" i="1"/>
  <c r="DQ98" i="1"/>
  <c r="DP98" i="1"/>
  <c r="DQ97" i="1"/>
  <c r="DP97" i="1"/>
  <c r="DQ96" i="1"/>
  <c r="DP96" i="1"/>
  <c r="DQ95" i="1"/>
  <c r="DP95" i="1"/>
  <c r="DQ94" i="1"/>
  <c r="DP94" i="1"/>
  <c r="DQ93" i="1"/>
  <c r="DP93" i="1"/>
  <c r="DQ92" i="1"/>
  <c r="DP92" i="1"/>
  <c r="DQ91" i="1"/>
  <c r="DP91" i="1"/>
  <c r="DQ90" i="1"/>
  <c r="DP90" i="1"/>
  <c r="DQ89" i="1"/>
  <c r="DP89" i="1"/>
  <c r="DQ88" i="1"/>
  <c r="DP88" i="1"/>
  <c r="DQ87" i="1"/>
  <c r="DP87" i="1"/>
  <c r="DQ86" i="1"/>
  <c r="DP86" i="1"/>
  <c r="DQ85" i="1"/>
  <c r="DP85" i="1"/>
  <c r="DQ84" i="1"/>
  <c r="DP84" i="1"/>
  <c r="DQ83" i="1"/>
  <c r="DP83" i="1"/>
  <c r="DQ82" i="1"/>
  <c r="DP82" i="1"/>
  <c r="DQ81" i="1"/>
  <c r="DP81" i="1"/>
  <c r="DQ80" i="1"/>
  <c r="DP80" i="1"/>
  <c r="DQ79" i="1"/>
  <c r="DP79" i="1"/>
  <c r="DQ78" i="1"/>
  <c r="DP78" i="1"/>
  <c r="DQ77" i="1"/>
  <c r="DP77" i="1"/>
  <c r="DQ76" i="1"/>
  <c r="DP76" i="1"/>
  <c r="DQ75" i="1"/>
  <c r="DP75" i="1"/>
  <c r="DQ74" i="1"/>
  <c r="DP74" i="1"/>
  <c r="DQ72" i="1"/>
  <c r="DP72" i="1"/>
  <c r="DQ71" i="1"/>
  <c r="DP71" i="1"/>
  <c r="DQ70" i="1"/>
  <c r="DP70" i="1"/>
  <c r="DQ68" i="1"/>
  <c r="DP68" i="1"/>
  <c r="DQ67" i="1"/>
  <c r="DP67" i="1"/>
  <c r="DQ66" i="1"/>
  <c r="DP66" i="1"/>
  <c r="DQ65" i="1"/>
  <c r="DP65" i="1"/>
  <c r="DQ64" i="1"/>
  <c r="DP64" i="1"/>
  <c r="DQ63" i="1"/>
  <c r="DP63" i="1"/>
  <c r="DQ62" i="1"/>
  <c r="DP62" i="1"/>
  <c r="DQ61" i="1"/>
  <c r="DP61" i="1"/>
  <c r="DQ59" i="1"/>
  <c r="DP59" i="1"/>
  <c r="DQ58" i="1"/>
  <c r="DP58" i="1"/>
  <c r="DQ55" i="1"/>
  <c r="DP55" i="1"/>
  <c r="DQ53" i="1"/>
  <c r="DP53" i="1"/>
  <c r="DQ52" i="1"/>
  <c r="DP52" i="1"/>
  <c r="DQ51" i="1"/>
  <c r="DP51" i="1"/>
  <c r="DQ50" i="1"/>
  <c r="DP50" i="1"/>
  <c r="DQ49" i="1"/>
  <c r="DP49" i="1"/>
  <c r="DQ48" i="1"/>
  <c r="DP48" i="1"/>
  <c r="DQ47" i="1"/>
  <c r="DP47" i="1"/>
  <c r="DQ46" i="1"/>
  <c r="DP46" i="1"/>
  <c r="DQ45" i="1"/>
  <c r="DP45" i="1"/>
  <c r="DQ44" i="1"/>
  <c r="DP44" i="1"/>
  <c r="DQ43" i="1"/>
  <c r="DP43" i="1"/>
  <c r="DQ41" i="1"/>
  <c r="DP41" i="1"/>
  <c r="DQ40" i="1"/>
  <c r="DP40" i="1"/>
  <c r="DQ39" i="1"/>
  <c r="DP39" i="1"/>
  <c r="DQ38" i="1"/>
  <c r="DP38" i="1"/>
  <c r="DQ37" i="1"/>
  <c r="DP37" i="1"/>
  <c r="DQ36" i="1"/>
  <c r="DP36" i="1"/>
  <c r="DQ34" i="1"/>
  <c r="DP34" i="1"/>
  <c r="DQ33" i="1"/>
  <c r="DP33" i="1"/>
  <c r="DQ32" i="1"/>
  <c r="DP32" i="1"/>
  <c r="DQ31" i="1"/>
  <c r="DP31" i="1"/>
  <c r="DQ30" i="1"/>
  <c r="DP30" i="1"/>
  <c r="DQ29" i="1"/>
  <c r="DP29" i="1"/>
  <c r="DQ28" i="1"/>
  <c r="DP28" i="1"/>
  <c r="DQ27" i="1"/>
  <c r="DP27" i="1"/>
  <c r="DQ26" i="1"/>
  <c r="DP26" i="1"/>
  <c r="DQ25" i="1"/>
  <c r="DP25" i="1"/>
  <c r="DQ24" i="1"/>
  <c r="DP24" i="1"/>
  <c r="DQ23" i="1"/>
  <c r="DP23" i="1"/>
  <c r="DQ22" i="1"/>
  <c r="DP22" i="1"/>
  <c r="DQ21" i="1"/>
  <c r="DP21" i="1"/>
  <c r="DQ20" i="1"/>
  <c r="DP20" i="1"/>
  <c r="DQ19" i="1"/>
  <c r="DP19" i="1"/>
  <c r="DQ18" i="1"/>
  <c r="DP18" i="1"/>
  <c r="DQ17" i="1"/>
  <c r="DP17" i="1"/>
  <c r="DQ16" i="1"/>
  <c r="DP16" i="1"/>
  <c r="DQ15" i="1"/>
  <c r="DP15" i="1"/>
  <c r="DQ14" i="1"/>
  <c r="DP14" i="1"/>
  <c r="DQ13" i="1"/>
  <c r="DP13" i="1"/>
  <c r="DQ12" i="1"/>
  <c r="DP12" i="1"/>
  <c r="DQ11" i="1"/>
  <c r="DP11" i="1"/>
  <c r="DQ10" i="1"/>
  <c r="DP10" i="1"/>
  <c r="DQ9" i="1"/>
  <c r="DP9" i="1"/>
  <c r="DQ8" i="1"/>
  <c r="DP8" i="1"/>
  <c r="DQ7" i="1"/>
  <c r="DP7" i="1"/>
  <c r="DQ6" i="1"/>
  <c r="DP6" i="1"/>
  <c r="DQ4" i="1"/>
  <c r="DP4" i="1"/>
  <c r="DQ3" i="1"/>
  <c r="DP3" i="1"/>
  <c r="DP2" i="1"/>
  <c r="DB127" i="1"/>
  <c r="DB125" i="1"/>
  <c r="DB124" i="1"/>
  <c r="DB120" i="1"/>
  <c r="C139" i="1"/>
  <c r="J139" i="1"/>
  <c r="J38" i="2"/>
  <c r="P38" i="1"/>
  <c r="J38" i="1"/>
  <c r="C83" i="2"/>
  <c r="E83" i="2" s="1"/>
  <c r="C16" i="2"/>
  <c r="E16" i="2" s="1"/>
  <c r="H89" i="2"/>
  <c r="J89" i="2" s="1"/>
  <c r="C47" i="2"/>
  <c r="I70" i="1"/>
  <c r="C70" i="1"/>
  <c r="H47" i="2"/>
  <c r="J47" i="2" s="1"/>
  <c r="C4" i="2"/>
  <c r="J44" i="2"/>
  <c r="I23" i="1"/>
  <c r="C23" i="1"/>
  <c r="P44" i="1"/>
  <c r="J44" i="1"/>
  <c r="H83" i="2"/>
  <c r="J83" i="2" s="1"/>
  <c r="Q3" i="2"/>
  <c r="P3" i="2"/>
  <c r="N27" i="2"/>
  <c r="N3" i="2"/>
  <c r="J3" i="2"/>
  <c r="B3" i="2"/>
  <c r="DO3" i="1"/>
  <c r="I3" i="1"/>
  <c r="P3" i="1"/>
  <c r="V3" i="1"/>
  <c r="U3" i="1"/>
  <c r="T3" i="1"/>
  <c r="S3" i="1"/>
  <c r="R3" i="1"/>
  <c r="C3" i="1"/>
  <c r="J3" i="1"/>
  <c r="Q38" i="2"/>
  <c r="P38" i="2"/>
  <c r="N38" i="2"/>
  <c r="C89" i="2"/>
  <c r="E89" i="2" s="1"/>
  <c r="S89" i="2" s="1"/>
  <c r="Q44" i="2"/>
  <c r="P44" i="2"/>
  <c r="N44" i="2"/>
  <c r="H16" i="2"/>
  <c r="J16" i="2" s="1"/>
  <c r="H4" i="2"/>
  <c r="J4" i="2" s="1"/>
  <c r="Q23" i="2"/>
  <c r="P23" i="2"/>
  <c r="N23" i="2"/>
  <c r="Q70" i="2"/>
  <c r="P70" i="2"/>
  <c r="N70" i="2"/>
  <c r="J70" i="2"/>
  <c r="B38" i="2"/>
  <c r="B23" i="2"/>
  <c r="B70" i="2"/>
  <c r="DO38" i="1"/>
  <c r="DO44" i="1"/>
  <c r="DO23" i="1"/>
  <c r="DO70" i="1"/>
  <c r="DA127" i="1"/>
  <c r="DA125" i="1"/>
  <c r="DA124" i="1"/>
  <c r="P23" i="1"/>
  <c r="V23" i="1"/>
  <c r="U23" i="1"/>
  <c r="T23" i="1"/>
  <c r="S23" i="1"/>
  <c r="R23" i="1"/>
  <c r="J23" i="1"/>
  <c r="I38" i="1"/>
  <c r="V38" i="1"/>
  <c r="U38" i="1"/>
  <c r="T38" i="1"/>
  <c r="S38" i="1"/>
  <c r="R38" i="1"/>
  <c r="C38" i="1"/>
  <c r="P70" i="1"/>
  <c r="V70" i="1"/>
  <c r="U70" i="1"/>
  <c r="T70" i="1"/>
  <c r="S70" i="1"/>
  <c r="R70" i="1"/>
  <c r="J70" i="1"/>
  <c r="I44" i="1"/>
  <c r="V44" i="1"/>
  <c r="U44" i="1"/>
  <c r="T44" i="1"/>
  <c r="S44" i="1"/>
  <c r="R44" i="1"/>
  <c r="C44" i="1"/>
  <c r="T9" i="5"/>
  <c r="S9" i="5"/>
  <c r="R9" i="5"/>
  <c r="Q9" i="5"/>
  <c r="P9" i="5"/>
  <c r="C9" i="5"/>
  <c r="O9" i="5" s="1"/>
  <c r="C67" i="5"/>
  <c r="T67" i="5"/>
  <c r="S67" i="5"/>
  <c r="R67" i="5"/>
  <c r="Q67" i="5"/>
  <c r="P67" i="5"/>
  <c r="I67" i="5"/>
  <c r="I60" i="5"/>
  <c r="O60" i="5" s="1"/>
  <c r="T60" i="5"/>
  <c r="S60" i="5"/>
  <c r="R60" i="5"/>
  <c r="Q60" i="5"/>
  <c r="P60" i="5"/>
  <c r="W4" i="4"/>
  <c r="B4" i="4" s="1"/>
  <c r="T4" i="4"/>
  <c r="S4" i="4"/>
  <c r="R4" i="4"/>
  <c r="Q4" i="4"/>
  <c r="P4" i="4"/>
  <c r="C4" i="4"/>
  <c r="I4" i="4"/>
  <c r="B44" i="2"/>
  <c r="Q135" i="2"/>
  <c r="P135" i="2"/>
  <c r="I139" i="1"/>
  <c r="P139" i="1"/>
  <c r="V139" i="1"/>
  <c r="U139" i="1"/>
  <c r="T139" i="1"/>
  <c r="S139" i="1"/>
  <c r="R139" i="1"/>
  <c r="J167" i="2"/>
  <c r="J162" i="1"/>
  <c r="J160" i="2"/>
  <c r="J155" i="1"/>
  <c r="C222" i="1"/>
  <c r="E227" i="2"/>
  <c r="S227" i="2" s="1"/>
  <c r="T57" i="5"/>
  <c r="S57" i="5"/>
  <c r="R57" i="5"/>
  <c r="Q57" i="5"/>
  <c r="P57" i="5"/>
  <c r="C57" i="5"/>
  <c r="O57" i="5" s="1"/>
  <c r="T90" i="5"/>
  <c r="T91" i="5"/>
  <c r="T92" i="5"/>
  <c r="T93" i="5"/>
  <c r="T94" i="5"/>
  <c r="S90" i="5"/>
  <c r="S91" i="5"/>
  <c r="S92" i="5"/>
  <c r="S93" i="5"/>
  <c r="S94" i="5"/>
  <c r="R90" i="5"/>
  <c r="R91" i="5"/>
  <c r="R92" i="5"/>
  <c r="R93" i="5"/>
  <c r="R94" i="5"/>
  <c r="Q90" i="5"/>
  <c r="Q91" i="5"/>
  <c r="Q92" i="5"/>
  <c r="Q93" i="5"/>
  <c r="Q94" i="5"/>
  <c r="P90" i="5"/>
  <c r="P91" i="5"/>
  <c r="P92" i="5"/>
  <c r="P93" i="5"/>
  <c r="P94" i="5"/>
  <c r="I90" i="5"/>
  <c r="O90" i="5" s="1"/>
  <c r="I91" i="5"/>
  <c r="O91" i="5" s="1"/>
  <c r="C92" i="5"/>
  <c r="O92" i="5" s="1"/>
  <c r="C93" i="5"/>
  <c r="O93" i="5" s="1"/>
  <c r="I94" i="5"/>
  <c r="O94" i="5" s="1"/>
  <c r="N96" i="5"/>
  <c r="M96" i="5"/>
  <c r="L96" i="5"/>
  <c r="K96" i="5"/>
  <c r="J96" i="5"/>
  <c r="H96" i="5"/>
  <c r="G96" i="5"/>
  <c r="F96" i="5"/>
  <c r="E96" i="5"/>
  <c r="D96" i="5"/>
  <c r="T44" i="5"/>
  <c r="T45" i="5"/>
  <c r="T47" i="5"/>
  <c r="T49" i="5"/>
  <c r="T52" i="5"/>
  <c r="T55" i="5"/>
  <c r="T58" i="5"/>
  <c r="T59" i="5"/>
  <c r="T63" i="5"/>
  <c r="T64" i="5"/>
  <c r="T65" i="5"/>
  <c r="T70" i="5"/>
  <c r="T72" i="5"/>
  <c r="T73" i="5"/>
  <c r="T75" i="5"/>
  <c r="T76" i="5"/>
  <c r="T77" i="5"/>
  <c r="T79" i="5"/>
  <c r="T81" i="5"/>
  <c r="T83" i="5"/>
  <c r="S44" i="5"/>
  <c r="S45" i="5"/>
  <c r="S47" i="5"/>
  <c r="S49" i="5"/>
  <c r="S52" i="5"/>
  <c r="S55" i="5"/>
  <c r="S58" i="5"/>
  <c r="S59" i="5"/>
  <c r="S63" i="5"/>
  <c r="S64" i="5"/>
  <c r="S65" i="5"/>
  <c r="S70" i="5"/>
  <c r="S72" i="5"/>
  <c r="S73" i="5"/>
  <c r="S75" i="5"/>
  <c r="S76" i="5"/>
  <c r="S77" i="5"/>
  <c r="S79" i="5"/>
  <c r="S81" i="5"/>
  <c r="S83" i="5"/>
  <c r="R44" i="5"/>
  <c r="R45" i="5"/>
  <c r="R47" i="5"/>
  <c r="R49" i="5"/>
  <c r="R52" i="5"/>
  <c r="R55" i="5"/>
  <c r="R58" i="5"/>
  <c r="R59" i="5"/>
  <c r="R63" i="5"/>
  <c r="R64" i="5"/>
  <c r="R65" i="5"/>
  <c r="R70" i="5"/>
  <c r="R72" i="5"/>
  <c r="R73" i="5"/>
  <c r="R75" i="5"/>
  <c r="R76" i="5"/>
  <c r="R77" i="5"/>
  <c r="R79" i="5"/>
  <c r="R81" i="5"/>
  <c r="R83" i="5"/>
  <c r="Q44" i="5"/>
  <c r="Q45" i="5"/>
  <c r="Q47" i="5"/>
  <c r="Q49" i="5"/>
  <c r="Q52" i="5"/>
  <c r="Q55" i="5"/>
  <c r="Q58" i="5"/>
  <c r="Q59" i="5"/>
  <c r="Q63" i="5"/>
  <c r="Q64" i="5"/>
  <c r="Q65" i="5"/>
  <c r="Q70" i="5"/>
  <c r="Q72" i="5"/>
  <c r="Q73" i="5"/>
  <c r="Q75" i="5"/>
  <c r="Q76" i="5"/>
  <c r="Q77" i="5"/>
  <c r="Q79" i="5"/>
  <c r="Q81" i="5"/>
  <c r="Q83" i="5"/>
  <c r="P44" i="5"/>
  <c r="P45" i="5"/>
  <c r="P47" i="5"/>
  <c r="P49" i="5"/>
  <c r="P52" i="5"/>
  <c r="P55" i="5"/>
  <c r="P58" i="5"/>
  <c r="P59" i="5"/>
  <c r="P63" i="5"/>
  <c r="P64" i="5"/>
  <c r="P65" i="5"/>
  <c r="P70" i="5"/>
  <c r="P72" i="5"/>
  <c r="P73" i="5"/>
  <c r="P75" i="5"/>
  <c r="P76" i="5"/>
  <c r="P77" i="5"/>
  <c r="P79" i="5"/>
  <c r="P81" i="5"/>
  <c r="P83" i="5"/>
  <c r="C44" i="5"/>
  <c r="I44" i="5"/>
  <c r="I72" i="5"/>
  <c r="I45" i="5"/>
  <c r="I47" i="5"/>
  <c r="O47" i="5" s="1"/>
  <c r="C49" i="5"/>
  <c r="O49" i="5" s="1"/>
  <c r="I52" i="5"/>
  <c r="O52" i="5" s="1"/>
  <c r="C55" i="5"/>
  <c r="O55" i="5" s="1"/>
  <c r="I58" i="5"/>
  <c r="O58" i="5" s="1"/>
  <c r="C59" i="5"/>
  <c r="I59" i="5"/>
  <c r="C63" i="5"/>
  <c r="O63" i="5" s="1"/>
  <c r="C64" i="5"/>
  <c r="I64" i="5"/>
  <c r="C65" i="5"/>
  <c r="I65" i="5"/>
  <c r="I70" i="5"/>
  <c r="O70" i="5" s="1"/>
  <c r="C72" i="5"/>
  <c r="C73" i="5"/>
  <c r="I73" i="5"/>
  <c r="I75" i="5"/>
  <c r="O75" i="5" s="1"/>
  <c r="I76" i="5"/>
  <c r="O76" i="5" s="1"/>
  <c r="I77" i="5"/>
  <c r="O77" i="5" s="1"/>
  <c r="C79" i="5"/>
  <c r="I79" i="5"/>
  <c r="I81" i="5"/>
  <c r="O81" i="5" s="1"/>
  <c r="C83" i="5"/>
  <c r="N85" i="5"/>
  <c r="M85" i="5"/>
  <c r="L85" i="5"/>
  <c r="K85" i="5"/>
  <c r="J85" i="5"/>
  <c r="H85" i="5"/>
  <c r="G85" i="5"/>
  <c r="F85" i="5"/>
  <c r="E85" i="5"/>
  <c r="D85" i="5"/>
  <c r="J202" i="2"/>
  <c r="J197" i="1"/>
  <c r="J157" i="2"/>
  <c r="J152" i="1"/>
  <c r="Q202" i="2"/>
  <c r="P202" i="2"/>
  <c r="M202" i="2"/>
  <c r="N202" i="2"/>
  <c r="E202" i="2"/>
  <c r="S202" i="2" s="1"/>
  <c r="V197" i="1"/>
  <c r="U197" i="1"/>
  <c r="T197" i="1"/>
  <c r="S197" i="1"/>
  <c r="R197" i="1"/>
  <c r="C197" i="1"/>
  <c r="H238" i="2"/>
  <c r="Q167" i="2"/>
  <c r="P167" i="2"/>
  <c r="M167" i="2"/>
  <c r="N167" i="2"/>
  <c r="E167" i="2"/>
  <c r="V162" i="1"/>
  <c r="U162" i="1"/>
  <c r="T162" i="1"/>
  <c r="S162" i="1"/>
  <c r="R162" i="1"/>
  <c r="C162" i="1"/>
  <c r="V222" i="1"/>
  <c r="U222" i="1"/>
  <c r="T222" i="1"/>
  <c r="S222" i="1"/>
  <c r="R222" i="1"/>
  <c r="J222" i="1"/>
  <c r="Q227" i="2"/>
  <c r="P227" i="2"/>
  <c r="M227" i="2"/>
  <c r="N227" i="2"/>
  <c r="J227" i="2"/>
  <c r="Q160" i="2"/>
  <c r="P160" i="2"/>
  <c r="M160" i="2"/>
  <c r="N160" i="2"/>
  <c r="E160" i="2"/>
  <c r="S160" i="2" s="1"/>
  <c r="V155" i="1"/>
  <c r="U155" i="1"/>
  <c r="T155" i="1"/>
  <c r="S155" i="1"/>
  <c r="R155" i="1"/>
  <c r="C155" i="1"/>
  <c r="U160" i="2"/>
  <c r="T160" i="2"/>
  <c r="U167" i="2"/>
  <c r="T167" i="2"/>
  <c r="U227" i="2"/>
  <c r="T227" i="2"/>
  <c r="U202" i="2"/>
  <c r="T202" i="2"/>
  <c r="U157" i="2"/>
  <c r="T157" i="2"/>
  <c r="Q157" i="2"/>
  <c r="P157" i="2"/>
  <c r="M157" i="2"/>
  <c r="N157" i="2"/>
  <c r="E157" i="2"/>
  <c r="S157" i="2" s="1"/>
  <c r="N137" i="2"/>
  <c r="B227" i="2"/>
  <c r="B202" i="2"/>
  <c r="B167" i="2"/>
  <c r="B160" i="2"/>
  <c r="B157" i="2"/>
  <c r="CZ127" i="1"/>
  <c r="CZ125" i="1"/>
  <c r="CZ124" i="1"/>
  <c r="V152" i="1"/>
  <c r="U152" i="1"/>
  <c r="T152" i="1"/>
  <c r="S152" i="1"/>
  <c r="R152" i="1"/>
  <c r="C152" i="1"/>
  <c r="J178" i="1"/>
  <c r="C178" i="1"/>
  <c r="C158" i="1"/>
  <c r="J158" i="1"/>
  <c r="J193" i="1"/>
  <c r="C193" i="1"/>
  <c r="J182" i="1"/>
  <c r="C182" i="1"/>
  <c r="J224" i="1"/>
  <c r="C224" i="1"/>
  <c r="C159" i="1"/>
  <c r="C172" i="1"/>
  <c r="J172" i="1"/>
  <c r="C198" i="1"/>
  <c r="J184" i="1"/>
  <c r="C184" i="1"/>
  <c r="J218" i="1"/>
  <c r="C186" i="1"/>
  <c r="J186" i="1"/>
  <c r="C165" i="1"/>
  <c r="J190" i="1"/>
  <c r="C190" i="1"/>
  <c r="J183" i="1"/>
  <c r="C183" i="1"/>
  <c r="C194" i="1"/>
  <c r="J194" i="1"/>
  <c r="J202" i="1"/>
  <c r="C202" i="1"/>
  <c r="B177" i="2"/>
  <c r="J177" i="2"/>
  <c r="U203" i="2"/>
  <c r="U177" i="2"/>
  <c r="U187" i="2"/>
  <c r="U164" i="2"/>
  <c r="U223" i="2"/>
  <c r="U191" i="2"/>
  <c r="T177" i="2"/>
  <c r="T175" i="2"/>
  <c r="T183" i="2"/>
  <c r="T163" i="2"/>
  <c r="T187" i="2"/>
  <c r="T203" i="2"/>
  <c r="T189" i="2"/>
  <c r="T191" i="2"/>
  <c r="T236" i="2"/>
  <c r="T198" i="2"/>
  <c r="T207" i="2"/>
  <c r="T199" i="2"/>
  <c r="T195" i="2"/>
  <c r="U236" i="2"/>
  <c r="U234" i="2"/>
  <c r="T234" i="2"/>
  <c r="U233" i="2"/>
  <c r="T233" i="2"/>
  <c r="U230" i="2"/>
  <c r="T230" i="2"/>
  <c r="U229" i="2"/>
  <c r="T229" i="2"/>
  <c r="U226" i="2"/>
  <c r="T226" i="2"/>
  <c r="U225" i="2"/>
  <c r="T225" i="2"/>
  <c r="U224" i="2"/>
  <c r="T224" i="2"/>
  <c r="T223" i="2"/>
  <c r="U219" i="2"/>
  <c r="T219" i="2"/>
  <c r="U218" i="2"/>
  <c r="T218" i="2"/>
  <c r="U217" i="2"/>
  <c r="T217" i="2"/>
  <c r="U215" i="2"/>
  <c r="T215" i="2"/>
  <c r="U211" i="2"/>
  <c r="T211" i="2"/>
  <c r="U209" i="2"/>
  <c r="T209" i="2"/>
  <c r="U208" i="2"/>
  <c r="T208" i="2"/>
  <c r="U207" i="2"/>
  <c r="U201" i="2"/>
  <c r="T201" i="2"/>
  <c r="U200" i="2"/>
  <c r="T200" i="2"/>
  <c r="U199" i="2"/>
  <c r="U198" i="2"/>
  <c r="U197" i="2"/>
  <c r="T197" i="2"/>
  <c r="U196" i="2"/>
  <c r="T196" i="2"/>
  <c r="U195" i="2"/>
  <c r="U193" i="2"/>
  <c r="T193" i="2"/>
  <c r="U190" i="2"/>
  <c r="T190" i="2"/>
  <c r="U189" i="2"/>
  <c r="U188" i="2"/>
  <c r="T188" i="2"/>
  <c r="U186" i="2"/>
  <c r="T186" i="2"/>
  <c r="U185" i="2"/>
  <c r="T185" i="2"/>
  <c r="U184" i="2"/>
  <c r="T184" i="2"/>
  <c r="U183" i="2"/>
  <c r="U181" i="2"/>
  <c r="T181" i="2"/>
  <c r="U180" i="2"/>
  <c r="T180" i="2"/>
  <c r="U176" i="2"/>
  <c r="T176" i="2"/>
  <c r="U175" i="2"/>
  <c r="U172" i="2"/>
  <c r="T172" i="2"/>
  <c r="U171" i="2"/>
  <c r="T171" i="2"/>
  <c r="U170" i="2"/>
  <c r="T170" i="2"/>
  <c r="U169" i="2"/>
  <c r="T169" i="2"/>
  <c r="T164" i="2"/>
  <c r="T155" i="2"/>
  <c r="T158" i="2"/>
  <c r="T159" i="2"/>
  <c r="T161" i="2"/>
  <c r="T162" i="2"/>
  <c r="U163" i="2"/>
  <c r="U162" i="2"/>
  <c r="U161" i="2"/>
  <c r="U159" i="2"/>
  <c r="U158" i="2"/>
  <c r="U155" i="2"/>
  <c r="B209" i="2"/>
  <c r="E209" i="2"/>
  <c r="S209" i="2" s="1"/>
  <c r="C204" i="1"/>
  <c r="B187" i="2"/>
  <c r="E187" i="2"/>
  <c r="S187" i="2" s="1"/>
  <c r="Q209" i="2"/>
  <c r="P209" i="2"/>
  <c r="M209" i="2"/>
  <c r="N209" i="2"/>
  <c r="Q191" i="2"/>
  <c r="P191" i="2"/>
  <c r="M191" i="2"/>
  <c r="N191" i="2"/>
  <c r="Q187" i="2"/>
  <c r="P187" i="2"/>
  <c r="M187" i="2"/>
  <c r="N187" i="2"/>
  <c r="Q177" i="2"/>
  <c r="P177" i="2"/>
  <c r="M177" i="2"/>
  <c r="N177" i="2"/>
  <c r="P164" i="2"/>
  <c r="M164" i="2"/>
  <c r="N164" i="2"/>
  <c r="J209" i="2"/>
  <c r="B191" i="2"/>
  <c r="J191" i="2"/>
  <c r="J187" i="2"/>
  <c r="B164" i="2"/>
  <c r="J164" i="2"/>
  <c r="E191" i="2"/>
  <c r="S191" i="2" s="1"/>
  <c r="E177" i="2"/>
  <c r="E164" i="2"/>
  <c r="B105" i="4"/>
  <c r="W104" i="4"/>
  <c r="B104" i="4" s="1"/>
  <c r="W102" i="4"/>
  <c r="B102" i="4" s="1"/>
  <c r="W101" i="4"/>
  <c r="B101" i="4" s="1"/>
  <c r="W100" i="4"/>
  <c r="B100" i="4" s="1"/>
  <c r="W99" i="4"/>
  <c r="B99" i="4" s="1"/>
  <c r="W98" i="4"/>
  <c r="B98" i="4" s="1"/>
  <c r="W97" i="4"/>
  <c r="B97" i="4" s="1"/>
  <c r="W96" i="4"/>
  <c r="B96" i="4" s="1"/>
  <c r="W94" i="4"/>
  <c r="B94" i="4" s="1"/>
  <c r="W93" i="4"/>
  <c r="B93" i="4" s="1"/>
  <c r="W92" i="4"/>
  <c r="B92" i="4" s="1"/>
  <c r="W91" i="4"/>
  <c r="B91" i="4" s="1"/>
  <c r="W90" i="4"/>
  <c r="B90" i="4" s="1"/>
  <c r="W89" i="4"/>
  <c r="B89" i="4" s="1"/>
  <c r="W88" i="4"/>
  <c r="B88" i="4" s="1"/>
  <c r="W87" i="4"/>
  <c r="B87" i="4" s="1"/>
  <c r="W86" i="4"/>
  <c r="B86" i="4" s="1"/>
  <c r="W84" i="4"/>
  <c r="B84" i="4" s="1"/>
  <c r="W83" i="4"/>
  <c r="B83" i="4" s="1"/>
  <c r="W82" i="4"/>
  <c r="B82" i="4" s="1"/>
  <c r="W81" i="4"/>
  <c r="B81" i="4" s="1"/>
  <c r="W80" i="4"/>
  <c r="B80" i="4" s="1"/>
  <c r="W79" i="4"/>
  <c r="B79" i="4" s="1"/>
  <c r="W78" i="4"/>
  <c r="B78" i="4" s="1"/>
  <c r="W77" i="4"/>
  <c r="B77" i="4" s="1"/>
  <c r="W76" i="4"/>
  <c r="B76" i="4" s="1"/>
  <c r="W75" i="4"/>
  <c r="B75" i="4" s="1"/>
  <c r="W74" i="4"/>
  <c r="B74" i="4" s="1"/>
  <c r="W73" i="4"/>
  <c r="B73" i="4" s="1"/>
  <c r="W72" i="4"/>
  <c r="B72" i="4" s="1"/>
  <c r="W71" i="4"/>
  <c r="B71" i="4" s="1"/>
  <c r="W70" i="4"/>
  <c r="B70" i="4" s="1"/>
  <c r="W69" i="4"/>
  <c r="B69" i="4" s="1"/>
  <c r="W68" i="4"/>
  <c r="B68" i="4" s="1"/>
  <c r="W67" i="4"/>
  <c r="B67" i="4" s="1"/>
  <c r="W66" i="4"/>
  <c r="B66" i="4" s="1"/>
  <c r="W65" i="4"/>
  <c r="B65" i="4" s="1"/>
  <c r="W64" i="4"/>
  <c r="B64" i="4" s="1"/>
  <c r="W63" i="4"/>
  <c r="B63" i="4" s="1"/>
  <c r="W62" i="4"/>
  <c r="B62" i="4" s="1"/>
  <c r="W61" i="4"/>
  <c r="B61" i="4" s="1"/>
  <c r="W60" i="4"/>
  <c r="B60" i="4" s="1"/>
  <c r="W59" i="4"/>
  <c r="B59" i="4" s="1"/>
  <c r="W58" i="4"/>
  <c r="B58" i="4" s="1"/>
  <c r="W57" i="4"/>
  <c r="B57" i="4" s="1"/>
  <c r="W56" i="4"/>
  <c r="B56" i="4" s="1"/>
  <c r="W55" i="4"/>
  <c r="B55" i="4" s="1"/>
  <c r="W54" i="4"/>
  <c r="B54" i="4" s="1"/>
  <c r="W53" i="4"/>
  <c r="B53" i="4" s="1"/>
  <c r="W52" i="4"/>
  <c r="B52" i="4" s="1"/>
  <c r="W51" i="4"/>
  <c r="B51" i="4" s="1"/>
  <c r="W50" i="4"/>
  <c r="B50" i="4" s="1"/>
  <c r="W49" i="4"/>
  <c r="B49" i="4" s="1"/>
  <c r="W48" i="4"/>
  <c r="B48" i="4" s="1"/>
  <c r="W47" i="4"/>
  <c r="B47" i="4" s="1"/>
  <c r="W46" i="4"/>
  <c r="W45" i="4"/>
  <c r="B45" i="4" s="1"/>
  <c r="W44" i="4"/>
  <c r="B44" i="4" s="1"/>
  <c r="W43" i="4"/>
  <c r="B43" i="4" s="1"/>
  <c r="W42" i="4"/>
  <c r="B42" i="4" s="1"/>
  <c r="W41" i="4"/>
  <c r="B41" i="4" s="1"/>
  <c r="W40" i="4"/>
  <c r="B40" i="4" s="1"/>
  <c r="W39" i="4"/>
  <c r="B39" i="4" s="1"/>
  <c r="W38" i="4"/>
  <c r="B38" i="4" s="1"/>
  <c r="W37" i="4"/>
  <c r="B37" i="4" s="1"/>
  <c r="W36" i="4"/>
  <c r="B36" i="4" s="1"/>
  <c r="W35" i="4"/>
  <c r="B35" i="4" s="1"/>
  <c r="W34" i="4"/>
  <c r="B34" i="4" s="1"/>
  <c r="W32" i="4"/>
  <c r="B32" i="4" s="1"/>
  <c r="W31" i="4"/>
  <c r="B31" i="4" s="1"/>
  <c r="W30" i="4"/>
  <c r="B30" i="4" s="1"/>
  <c r="W29" i="4"/>
  <c r="B29" i="4" s="1"/>
  <c r="W28" i="4"/>
  <c r="B28" i="4" s="1"/>
  <c r="W26" i="4"/>
  <c r="B26" i="4" s="1"/>
  <c r="W25" i="4"/>
  <c r="B25" i="4" s="1"/>
  <c r="W24" i="4"/>
  <c r="B24" i="4" s="1"/>
  <c r="W23" i="4"/>
  <c r="B23" i="4" s="1"/>
  <c r="W21" i="4"/>
  <c r="B21" i="4" s="1"/>
  <c r="W20" i="4"/>
  <c r="B20" i="4" s="1"/>
  <c r="W19" i="4"/>
  <c r="W18" i="4"/>
  <c r="B18" i="4" s="1"/>
  <c r="W17" i="4"/>
  <c r="B17" i="4" s="1"/>
  <c r="W16" i="4"/>
  <c r="B16" i="4" s="1"/>
  <c r="W15" i="4"/>
  <c r="B15" i="4" s="1"/>
  <c r="W14" i="4"/>
  <c r="B14" i="4" s="1"/>
  <c r="W13" i="4"/>
  <c r="B13" i="4" s="1"/>
  <c r="W12" i="4"/>
  <c r="B12" i="4" s="1"/>
  <c r="W11" i="4"/>
  <c r="B11" i="4" s="1"/>
  <c r="W10" i="4"/>
  <c r="B10" i="4" s="1"/>
  <c r="W8" i="4"/>
  <c r="B8" i="4" s="1"/>
  <c r="W7" i="4"/>
  <c r="B7" i="4" s="1"/>
  <c r="W6" i="4"/>
  <c r="B6" i="4" s="1"/>
  <c r="W5" i="4"/>
  <c r="B5" i="4" s="1"/>
  <c r="W2" i="4"/>
  <c r="W9" i="4"/>
  <c r="B9" i="4" s="1"/>
  <c r="W146" i="4"/>
  <c r="B146" i="4" s="1"/>
  <c r="T146" i="4"/>
  <c r="S146" i="4"/>
  <c r="R146" i="4"/>
  <c r="Q146" i="4"/>
  <c r="P146" i="4"/>
  <c r="CY127" i="1"/>
  <c r="CY125" i="1"/>
  <c r="CY124" i="1"/>
  <c r="J204" i="1"/>
  <c r="J159" i="1"/>
  <c r="V182" i="1"/>
  <c r="U182" i="1"/>
  <c r="T182" i="1"/>
  <c r="S182" i="1"/>
  <c r="R182" i="1"/>
  <c r="V204" i="1"/>
  <c r="U204" i="1"/>
  <c r="T204" i="1"/>
  <c r="S204" i="1"/>
  <c r="R204" i="1"/>
  <c r="V186" i="1"/>
  <c r="U186" i="1"/>
  <c r="T186" i="1"/>
  <c r="S186" i="1"/>
  <c r="R186" i="1"/>
  <c r="V172" i="1"/>
  <c r="U172" i="1"/>
  <c r="T172" i="1"/>
  <c r="S172" i="1"/>
  <c r="R172" i="1"/>
  <c r="V159" i="1"/>
  <c r="U159" i="1"/>
  <c r="T159" i="1"/>
  <c r="S159" i="1"/>
  <c r="R159" i="1"/>
  <c r="E158" i="2"/>
  <c r="S158" i="2" s="1"/>
  <c r="C153" i="1"/>
  <c r="E203" i="2"/>
  <c r="E195" i="2"/>
  <c r="S195" i="2" s="1"/>
  <c r="I92" i="4"/>
  <c r="E189" i="2"/>
  <c r="Q158" i="2"/>
  <c r="P158" i="2"/>
  <c r="M158" i="2"/>
  <c r="N158" i="2"/>
  <c r="J158" i="2"/>
  <c r="J153" i="1"/>
  <c r="V153" i="1"/>
  <c r="U153" i="1"/>
  <c r="T153" i="1"/>
  <c r="S153" i="1"/>
  <c r="R153" i="1"/>
  <c r="T29" i="4"/>
  <c r="S29" i="4"/>
  <c r="R29" i="4"/>
  <c r="Q29" i="4"/>
  <c r="P29" i="4"/>
  <c r="I29" i="4"/>
  <c r="O29" i="4" s="1"/>
  <c r="S2" i="4"/>
  <c r="Q2" i="4"/>
  <c r="Q188" i="4"/>
  <c r="Q203" i="2"/>
  <c r="P203" i="2"/>
  <c r="M203" i="2"/>
  <c r="N203" i="2"/>
  <c r="J203" i="2"/>
  <c r="V198" i="1"/>
  <c r="U198" i="1"/>
  <c r="T198" i="1"/>
  <c r="S198" i="1"/>
  <c r="R198" i="1"/>
  <c r="J198" i="1"/>
  <c r="J189" i="2"/>
  <c r="Q189" i="2"/>
  <c r="P189" i="2"/>
  <c r="M189" i="2"/>
  <c r="N189" i="2"/>
  <c r="Q195" i="2"/>
  <c r="P195" i="2"/>
  <c r="M195" i="2"/>
  <c r="N195" i="2"/>
  <c r="J195" i="2"/>
  <c r="B203" i="2"/>
  <c r="B195" i="2"/>
  <c r="B189" i="2"/>
  <c r="B158" i="2"/>
  <c r="V184" i="1"/>
  <c r="U184" i="1"/>
  <c r="T184" i="1"/>
  <c r="S184" i="1"/>
  <c r="R184" i="1"/>
  <c r="V190" i="1"/>
  <c r="U190" i="1"/>
  <c r="T190" i="1"/>
  <c r="S190" i="1"/>
  <c r="R190" i="1"/>
  <c r="CX127" i="1"/>
  <c r="CX125" i="1"/>
  <c r="CX124" i="1"/>
  <c r="J210" i="1"/>
  <c r="C210" i="1"/>
  <c r="C212" i="1"/>
  <c r="J212" i="1"/>
  <c r="C192" i="1"/>
  <c r="J192" i="1"/>
  <c r="C170" i="1"/>
  <c r="J170" i="1"/>
  <c r="J165" i="1"/>
  <c r="C221" i="1"/>
  <c r="J221" i="1"/>
  <c r="J213" i="1"/>
  <c r="C213" i="1"/>
  <c r="C150" i="1"/>
  <c r="J150" i="1"/>
  <c r="C154" i="1"/>
  <c r="J154" i="1"/>
  <c r="C156" i="1"/>
  <c r="J156" i="1"/>
  <c r="C157" i="1"/>
  <c r="J157" i="1"/>
  <c r="C164" i="1"/>
  <c r="J164" i="1"/>
  <c r="C166" i="1"/>
  <c r="J166" i="1"/>
  <c r="C167" i="1"/>
  <c r="J167" i="1"/>
  <c r="C175" i="1"/>
  <c r="J175" i="1"/>
  <c r="C176" i="1"/>
  <c r="J176" i="1"/>
  <c r="C179" i="1"/>
  <c r="J179" i="1"/>
  <c r="C180" i="1"/>
  <c r="J180" i="1"/>
  <c r="C181" i="1"/>
  <c r="J181" i="1"/>
  <c r="C185" i="1"/>
  <c r="J185" i="1"/>
  <c r="C188" i="1"/>
  <c r="J188" i="1"/>
  <c r="C191" i="1"/>
  <c r="J191" i="1"/>
  <c r="C195" i="1"/>
  <c r="J195" i="1"/>
  <c r="C196" i="1"/>
  <c r="J196" i="1"/>
  <c r="C203" i="1"/>
  <c r="J203" i="1"/>
  <c r="C206" i="1"/>
  <c r="J206" i="1"/>
  <c r="C214" i="1"/>
  <c r="J214" i="1"/>
  <c r="C218" i="1"/>
  <c r="C219" i="1"/>
  <c r="J219" i="1"/>
  <c r="C220" i="1"/>
  <c r="J220" i="1"/>
  <c r="C225" i="1"/>
  <c r="J225" i="1"/>
  <c r="C228" i="1"/>
  <c r="J228" i="1"/>
  <c r="C229" i="1"/>
  <c r="J229" i="1"/>
  <c r="T148" i="4"/>
  <c r="S148" i="4"/>
  <c r="R148" i="4"/>
  <c r="Q148" i="4"/>
  <c r="P148" i="4"/>
  <c r="B148" i="4"/>
  <c r="L238" i="2"/>
  <c r="Q207" i="2"/>
  <c r="P207" i="2"/>
  <c r="M207" i="2"/>
  <c r="N207" i="2"/>
  <c r="J207" i="2"/>
  <c r="E207" i="2"/>
  <c r="S207" i="2" s="1"/>
  <c r="B207" i="2"/>
  <c r="Q201" i="2"/>
  <c r="P201" i="2"/>
  <c r="M201" i="2"/>
  <c r="N201" i="2"/>
  <c r="J201" i="2"/>
  <c r="E201" i="2"/>
  <c r="S201" i="2" s="1"/>
  <c r="B201" i="2"/>
  <c r="Q181" i="2"/>
  <c r="P181" i="2"/>
  <c r="M181" i="2"/>
  <c r="N181" i="2"/>
  <c r="J181" i="2"/>
  <c r="E181" i="2"/>
  <c r="S181" i="2" s="1"/>
  <c r="B181" i="2"/>
  <c r="Q236" i="2"/>
  <c r="P236" i="2"/>
  <c r="M236" i="2"/>
  <c r="N236" i="2"/>
  <c r="J236" i="2"/>
  <c r="S236" i="2" s="1"/>
  <c r="Q234" i="2"/>
  <c r="P234" i="2"/>
  <c r="M234" i="2"/>
  <c r="N234" i="2"/>
  <c r="J234" i="2"/>
  <c r="E234" i="2"/>
  <c r="B234" i="2"/>
  <c r="Q198" i="2"/>
  <c r="P198" i="2"/>
  <c r="M198" i="2"/>
  <c r="N198" i="2"/>
  <c r="J198" i="2"/>
  <c r="E198" i="2"/>
  <c r="B198" i="2"/>
  <c r="Q163" i="2"/>
  <c r="P163" i="2"/>
  <c r="N163" i="2"/>
  <c r="J163" i="2"/>
  <c r="B163" i="2"/>
  <c r="V202" i="1"/>
  <c r="U202" i="1"/>
  <c r="T202" i="1"/>
  <c r="S202" i="1"/>
  <c r="R202" i="1"/>
  <c r="V229" i="1"/>
  <c r="U229" i="1"/>
  <c r="T229" i="1"/>
  <c r="S229" i="1"/>
  <c r="R229" i="1"/>
  <c r="V158" i="1"/>
  <c r="U158" i="1"/>
  <c r="T158" i="1"/>
  <c r="S158" i="1"/>
  <c r="R158" i="1"/>
  <c r="V176" i="1"/>
  <c r="U176" i="1"/>
  <c r="T176" i="1"/>
  <c r="S176" i="1"/>
  <c r="R176" i="1"/>
  <c r="V196" i="1"/>
  <c r="U196" i="1"/>
  <c r="T196" i="1"/>
  <c r="S196" i="1"/>
  <c r="R196" i="1"/>
  <c r="V193" i="1"/>
  <c r="U193" i="1"/>
  <c r="T193" i="1"/>
  <c r="S193" i="1"/>
  <c r="R193" i="1"/>
  <c r="CW127" i="1"/>
  <c r="CW125" i="1"/>
  <c r="CW124" i="1"/>
  <c r="J218" i="2"/>
  <c r="E186" i="2"/>
  <c r="J230" i="2"/>
  <c r="J197" i="2"/>
  <c r="J180" i="2"/>
  <c r="V175" i="1"/>
  <c r="U175" i="1"/>
  <c r="T175" i="1"/>
  <c r="S175" i="1"/>
  <c r="R175" i="1"/>
  <c r="Q180" i="2"/>
  <c r="P180" i="2"/>
  <c r="M180" i="2"/>
  <c r="N180" i="2"/>
  <c r="E180" i="2"/>
  <c r="S180" i="2" s="1"/>
  <c r="V213" i="1"/>
  <c r="U213" i="1"/>
  <c r="T213" i="1"/>
  <c r="S213" i="1"/>
  <c r="R213" i="1"/>
  <c r="Q218" i="2"/>
  <c r="P218" i="2"/>
  <c r="M218" i="2"/>
  <c r="N218" i="2"/>
  <c r="B180" i="2"/>
  <c r="B186" i="2"/>
  <c r="B218" i="2"/>
  <c r="E218" i="2"/>
  <c r="S218" i="2" s="1"/>
  <c r="C53" i="4"/>
  <c r="O53" i="4" s="1"/>
  <c r="Q186" i="2"/>
  <c r="P186" i="2"/>
  <c r="M186" i="2"/>
  <c r="N186" i="2"/>
  <c r="J186" i="2"/>
  <c r="V181" i="1"/>
  <c r="U181" i="1"/>
  <c r="T181" i="1"/>
  <c r="S181" i="1"/>
  <c r="R181" i="1"/>
  <c r="T53" i="4"/>
  <c r="S53" i="4"/>
  <c r="R53" i="4"/>
  <c r="Q53" i="4"/>
  <c r="P53" i="4"/>
  <c r="W154" i="4"/>
  <c r="B154" i="4" s="1"/>
  <c r="T154" i="4"/>
  <c r="S154" i="4"/>
  <c r="R154" i="4"/>
  <c r="Q154" i="4"/>
  <c r="P154" i="4"/>
  <c r="V225" i="1"/>
  <c r="U225" i="1"/>
  <c r="T225" i="1"/>
  <c r="S225" i="1"/>
  <c r="R225" i="1"/>
  <c r="Q230" i="2"/>
  <c r="P230" i="2"/>
  <c r="M230" i="2"/>
  <c r="N230" i="2"/>
  <c r="E230" i="2"/>
  <c r="S230" i="2" s="1"/>
  <c r="B230" i="2"/>
  <c r="V192" i="1"/>
  <c r="U192" i="1"/>
  <c r="T192" i="1"/>
  <c r="S192" i="1"/>
  <c r="R192" i="1"/>
  <c r="Q197" i="2"/>
  <c r="P197" i="2"/>
  <c r="M197" i="2"/>
  <c r="N197" i="2"/>
  <c r="E197" i="2"/>
  <c r="B197" i="2"/>
  <c r="B233" i="2"/>
  <c r="B229" i="2"/>
  <c r="B226" i="2"/>
  <c r="B225" i="2"/>
  <c r="B224" i="2"/>
  <c r="B223" i="2"/>
  <c r="B219" i="2"/>
  <c r="B217" i="2"/>
  <c r="B215" i="2"/>
  <c r="B211" i="2"/>
  <c r="B208" i="2"/>
  <c r="B200" i="2"/>
  <c r="B199" i="2"/>
  <c r="B196" i="2"/>
  <c r="B193" i="2"/>
  <c r="B190" i="2"/>
  <c r="B183" i="2"/>
  <c r="B185" i="2"/>
  <c r="B184" i="2"/>
  <c r="B176" i="2"/>
  <c r="B175" i="2"/>
  <c r="B172" i="2"/>
  <c r="B171" i="2"/>
  <c r="B170" i="2"/>
  <c r="B169" i="2"/>
  <c r="B162" i="2"/>
  <c r="B161" i="2"/>
  <c r="B159" i="2"/>
  <c r="B155" i="2"/>
  <c r="CV127" i="1"/>
  <c r="CV125" i="1"/>
  <c r="CV124" i="1"/>
  <c r="E215" i="2"/>
  <c r="J225" i="2"/>
  <c r="E217" i="2"/>
  <c r="E224" i="2"/>
  <c r="S224" i="2" s="1"/>
  <c r="W220" i="1"/>
  <c r="E233" i="2"/>
  <c r="Q233" i="2"/>
  <c r="P233" i="2"/>
  <c r="M233" i="2"/>
  <c r="N233" i="2"/>
  <c r="J233" i="2"/>
  <c r="W169" i="4"/>
  <c r="B169" i="4" s="1"/>
  <c r="W168" i="4"/>
  <c r="B168" i="4" s="1"/>
  <c r="W167" i="4"/>
  <c r="B167" i="4" s="1"/>
  <c r="W165" i="4"/>
  <c r="B165" i="4" s="1"/>
  <c r="W163" i="4"/>
  <c r="B163" i="4" s="1"/>
  <c r="W162" i="4"/>
  <c r="B162" i="4" s="1"/>
  <c r="W158" i="4"/>
  <c r="B158" i="4" s="1"/>
  <c r="W157" i="4"/>
  <c r="B157" i="4" s="1"/>
  <c r="W156" i="4"/>
  <c r="W153" i="4"/>
  <c r="B153" i="4" s="1"/>
  <c r="W152" i="4"/>
  <c r="B152" i="4" s="1"/>
  <c r="W149" i="4"/>
  <c r="B149" i="4" s="1"/>
  <c r="W147" i="4"/>
  <c r="B147" i="4" s="1"/>
  <c r="W145" i="4"/>
  <c r="B145" i="4" s="1"/>
  <c r="W143" i="4"/>
  <c r="B143" i="4" s="1"/>
  <c r="W142" i="4"/>
  <c r="B142" i="4" s="1"/>
  <c r="W140" i="4"/>
  <c r="B140" i="4" s="1"/>
  <c r="W139" i="4"/>
  <c r="B139" i="4" s="1"/>
  <c r="W138" i="4"/>
  <c r="B138" i="4" s="1"/>
  <c r="W136" i="4"/>
  <c r="B136" i="4" s="1"/>
  <c r="W134" i="4"/>
  <c r="B134" i="4" s="1"/>
  <c r="W133" i="4"/>
  <c r="B133" i="4" s="1"/>
  <c r="W132" i="4"/>
  <c r="B132" i="4" s="1"/>
  <c r="W129" i="4"/>
  <c r="B129" i="4" s="1"/>
  <c r="T21" i="4"/>
  <c r="S21" i="4"/>
  <c r="R21" i="4"/>
  <c r="Q21" i="4"/>
  <c r="P21" i="4"/>
  <c r="C21" i="4"/>
  <c r="O21" i="4" s="1"/>
  <c r="T152" i="4"/>
  <c r="S152" i="4"/>
  <c r="R152" i="4"/>
  <c r="Q152" i="4"/>
  <c r="P152" i="4"/>
  <c r="Q224" i="2"/>
  <c r="P224" i="2"/>
  <c r="M224" i="2"/>
  <c r="N224" i="2"/>
  <c r="J224" i="2"/>
  <c r="Q170" i="2"/>
  <c r="Q190" i="2"/>
  <c r="Q159" i="2"/>
  <c r="Q217" i="2"/>
  <c r="Q225" i="2"/>
  <c r="Q215" i="2"/>
  <c r="Q161" i="2"/>
  <c r="Q199" i="2"/>
  <c r="Q172" i="2"/>
  <c r="Q175" i="2"/>
  <c r="Q176" i="2"/>
  <c r="Q183" i="2"/>
  <c r="Q184" i="2"/>
  <c r="Q185" i="2"/>
  <c r="Q188" i="2"/>
  <c r="Q193" i="2"/>
  <c r="Q196" i="2"/>
  <c r="Q200" i="2"/>
  <c r="Q208" i="2"/>
  <c r="Q211" i="2"/>
  <c r="Q219" i="2"/>
  <c r="Q223" i="2"/>
  <c r="Q155" i="2"/>
  <c r="Q162" i="2"/>
  <c r="Q169" i="2"/>
  <c r="Q171" i="2"/>
  <c r="Q226" i="2"/>
  <c r="Q229" i="2"/>
  <c r="P211" i="2"/>
  <c r="P159" i="2"/>
  <c r="P229" i="2"/>
  <c r="P161" i="2"/>
  <c r="P176" i="2"/>
  <c r="P188" i="2"/>
  <c r="P208" i="2"/>
  <c r="P175" i="2"/>
  <c r="P199" i="2"/>
  <c r="P193" i="2"/>
  <c r="P190" i="2"/>
  <c r="P184" i="2"/>
  <c r="P226" i="2"/>
  <c r="P169" i="2"/>
  <c r="P217" i="2"/>
  <c r="P225" i="2"/>
  <c r="P223" i="2"/>
  <c r="P215" i="2"/>
  <c r="P170" i="2"/>
  <c r="P172" i="2"/>
  <c r="P183" i="2"/>
  <c r="P185" i="2"/>
  <c r="P196" i="2"/>
  <c r="P200" i="2"/>
  <c r="P219" i="2"/>
  <c r="P155" i="2"/>
  <c r="P162" i="2"/>
  <c r="P171" i="2"/>
  <c r="G238" i="2"/>
  <c r="F238" i="2"/>
  <c r="F139" i="2" s="1"/>
  <c r="M215" i="2"/>
  <c r="N215" i="2"/>
  <c r="J215" i="2"/>
  <c r="M225" i="2"/>
  <c r="N225" i="2"/>
  <c r="E225" i="2"/>
  <c r="S225" i="2" s="1"/>
  <c r="V228" i="1"/>
  <c r="U228" i="1"/>
  <c r="T228" i="1"/>
  <c r="S228" i="1"/>
  <c r="R228" i="1"/>
  <c r="V219" i="1"/>
  <c r="U219" i="1"/>
  <c r="T219" i="1"/>
  <c r="S219" i="1"/>
  <c r="R219" i="1"/>
  <c r="V210" i="1"/>
  <c r="U210" i="1"/>
  <c r="T210" i="1"/>
  <c r="S210" i="1"/>
  <c r="R210" i="1"/>
  <c r="V220" i="1"/>
  <c r="U220" i="1"/>
  <c r="T220" i="1"/>
  <c r="S220" i="1"/>
  <c r="R220" i="1"/>
  <c r="V212" i="1"/>
  <c r="U212" i="1"/>
  <c r="T212" i="1"/>
  <c r="S212" i="1"/>
  <c r="R212" i="1"/>
  <c r="M217" i="2"/>
  <c r="N217" i="2"/>
  <c r="J217" i="2"/>
  <c r="CU127" i="1"/>
  <c r="CU125" i="1"/>
  <c r="CU124" i="1"/>
  <c r="J170" i="2"/>
  <c r="E199" i="2"/>
  <c r="S199" i="2" s="1"/>
  <c r="J161" i="2"/>
  <c r="M176" i="2"/>
  <c r="M183" i="2"/>
  <c r="M171" i="2"/>
  <c r="M155" i="2"/>
  <c r="M169" i="2"/>
  <c r="M161" i="2"/>
  <c r="M199" i="2"/>
  <c r="M170" i="2"/>
  <c r="M193" i="2"/>
  <c r="M226" i="2"/>
  <c r="M196" i="2"/>
  <c r="M184" i="2"/>
  <c r="M175" i="2"/>
  <c r="M208" i="2"/>
  <c r="M223" i="2"/>
  <c r="M211" i="2"/>
  <c r="M159" i="2"/>
  <c r="M229" i="2"/>
  <c r="M188" i="2"/>
  <c r="M190" i="2"/>
  <c r="M172" i="2"/>
  <c r="M185" i="2"/>
  <c r="M200" i="2"/>
  <c r="M219" i="2"/>
  <c r="M162" i="2"/>
  <c r="CT127" i="1"/>
  <c r="CT125" i="1"/>
  <c r="CT124" i="1"/>
  <c r="E223" i="2"/>
  <c r="E190" i="2"/>
  <c r="C48" i="4"/>
  <c r="O48" i="4" s="1"/>
  <c r="T48" i="4"/>
  <c r="S48" i="4"/>
  <c r="R48" i="4"/>
  <c r="Q48" i="4"/>
  <c r="P48" i="4"/>
  <c r="T169" i="4"/>
  <c r="S169" i="4"/>
  <c r="R169" i="4"/>
  <c r="Q169" i="4"/>
  <c r="P169" i="4"/>
  <c r="T168" i="4"/>
  <c r="S168" i="4"/>
  <c r="R168" i="4"/>
  <c r="Q168" i="4"/>
  <c r="P168" i="4"/>
  <c r="T167" i="4"/>
  <c r="S167" i="4"/>
  <c r="R167" i="4"/>
  <c r="Q167" i="4"/>
  <c r="P167" i="4"/>
  <c r="O167" i="4"/>
  <c r="T165" i="4"/>
  <c r="S165" i="4"/>
  <c r="R165" i="4"/>
  <c r="Q165" i="4"/>
  <c r="P165" i="4"/>
  <c r="T163" i="4"/>
  <c r="S163" i="4"/>
  <c r="R163" i="4"/>
  <c r="Q163" i="4"/>
  <c r="P163" i="4"/>
  <c r="T162" i="4"/>
  <c r="S162" i="4"/>
  <c r="R162" i="4"/>
  <c r="Q162" i="4"/>
  <c r="P162" i="4"/>
  <c r="T158" i="4"/>
  <c r="S158" i="4"/>
  <c r="R158" i="4"/>
  <c r="Q158" i="4"/>
  <c r="P158" i="4"/>
  <c r="T157" i="4"/>
  <c r="S157" i="4"/>
  <c r="R157" i="4"/>
  <c r="Q157" i="4"/>
  <c r="P157" i="4"/>
  <c r="T156" i="4"/>
  <c r="S156" i="4"/>
  <c r="R156" i="4"/>
  <c r="Q156" i="4"/>
  <c r="P156" i="4"/>
  <c r="T153" i="4"/>
  <c r="S153" i="4"/>
  <c r="R153" i="4"/>
  <c r="Q153" i="4"/>
  <c r="P153" i="4"/>
  <c r="T149" i="4"/>
  <c r="S149" i="4"/>
  <c r="R149" i="4"/>
  <c r="Q149" i="4"/>
  <c r="P149" i="4"/>
  <c r="T147" i="4"/>
  <c r="S147" i="4"/>
  <c r="R147" i="4"/>
  <c r="Q147" i="4"/>
  <c r="P147" i="4"/>
  <c r="T145" i="4"/>
  <c r="S145" i="4"/>
  <c r="R145" i="4"/>
  <c r="Q145" i="4"/>
  <c r="P145" i="4"/>
  <c r="T143" i="4"/>
  <c r="S143" i="4"/>
  <c r="R143" i="4"/>
  <c r="Q143" i="4"/>
  <c r="P143" i="4"/>
  <c r="T142" i="4"/>
  <c r="S142" i="4"/>
  <c r="R142" i="4"/>
  <c r="Q142" i="4"/>
  <c r="P142" i="4"/>
  <c r="T140" i="4"/>
  <c r="S140" i="4"/>
  <c r="R140" i="4"/>
  <c r="Q140" i="4"/>
  <c r="P140" i="4"/>
  <c r="O140" i="4"/>
  <c r="T139" i="4"/>
  <c r="S139" i="4"/>
  <c r="R139" i="4"/>
  <c r="Q139" i="4"/>
  <c r="P139" i="4"/>
  <c r="T136" i="4"/>
  <c r="S136" i="4"/>
  <c r="R136" i="4"/>
  <c r="Q136" i="4"/>
  <c r="P136" i="4"/>
  <c r="T134" i="4"/>
  <c r="S134" i="4"/>
  <c r="R134" i="4"/>
  <c r="Q134" i="4"/>
  <c r="P134" i="4"/>
  <c r="T133" i="4"/>
  <c r="S133" i="4"/>
  <c r="R133" i="4"/>
  <c r="Q133" i="4"/>
  <c r="P133" i="4"/>
  <c r="T132" i="4"/>
  <c r="S132" i="4"/>
  <c r="R132" i="4"/>
  <c r="Q132" i="4"/>
  <c r="P132" i="4"/>
  <c r="T129" i="4"/>
  <c r="S129" i="4"/>
  <c r="R129" i="4"/>
  <c r="Q129" i="4"/>
  <c r="P129" i="4"/>
  <c r="T138" i="4"/>
  <c r="S138" i="4"/>
  <c r="R138" i="4"/>
  <c r="Q138" i="4"/>
  <c r="P138" i="4"/>
  <c r="O138" i="4"/>
  <c r="C7" i="4"/>
  <c r="T19" i="4"/>
  <c r="T2" i="4"/>
  <c r="S19" i="4"/>
  <c r="R19" i="4"/>
  <c r="R2" i="4"/>
  <c r="Q19" i="4"/>
  <c r="P19" i="4"/>
  <c r="P2" i="4"/>
  <c r="C19" i="4"/>
  <c r="O19" i="4" s="1"/>
  <c r="T46" i="4"/>
  <c r="S46" i="4"/>
  <c r="R46" i="4"/>
  <c r="Q46" i="4"/>
  <c r="P46" i="4"/>
  <c r="C46" i="4"/>
  <c r="O46" i="4" s="1"/>
  <c r="I50" i="4"/>
  <c r="C35" i="4"/>
  <c r="T35" i="4"/>
  <c r="S35" i="4"/>
  <c r="R35" i="4"/>
  <c r="Q35" i="4"/>
  <c r="P35" i="4"/>
  <c r="I35" i="4"/>
  <c r="T58" i="4"/>
  <c r="S58" i="4"/>
  <c r="R58" i="4"/>
  <c r="Q58" i="4"/>
  <c r="P58" i="4"/>
  <c r="I58" i="4"/>
  <c r="O58" i="4" s="1"/>
  <c r="I77" i="4"/>
  <c r="T77" i="4"/>
  <c r="S77" i="4"/>
  <c r="R77" i="4"/>
  <c r="Q77" i="4"/>
  <c r="P77" i="4"/>
  <c r="C77" i="4"/>
  <c r="I76" i="4"/>
  <c r="O76" i="4" s="1"/>
  <c r="T76" i="4"/>
  <c r="S76" i="4"/>
  <c r="R76" i="4"/>
  <c r="Q76" i="4"/>
  <c r="P76" i="4"/>
  <c r="C50" i="4"/>
  <c r="C94" i="4"/>
  <c r="C5" i="4"/>
  <c r="C6" i="4"/>
  <c r="C8" i="4"/>
  <c r="O8" i="4" s="1"/>
  <c r="C9" i="4"/>
  <c r="O9" i="4" s="1"/>
  <c r="C10" i="4"/>
  <c r="C12" i="4"/>
  <c r="O12" i="4" s="1"/>
  <c r="C13" i="4"/>
  <c r="C14" i="4"/>
  <c r="C17" i="4"/>
  <c r="C18" i="4"/>
  <c r="C23" i="4"/>
  <c r="C24" i="4"/>
  <c r="C25" i="4"/>
  <c r="C26" i="4"/>
  <c r="C28" i="4"/>
  <c r="C30" i="4"/>
  <c r="C31" i="4"/>
  <c r="O31" i="4" s="1"/>
  <c r="C32" i="4"/>
  <c r="O32" i="4" s="1"/>
  <c r="C34" i="4"/>
  <c r="C36" i="4"/>
  <c r="O36" i="4" s="1"/>
  <c r="C37" i="4"/>
  <c r="O37" i="4" s="1"/>
  <c r="C40" i="4"/>
  <c r="C41" i="4"/>
  <c r="O41" i="4" s="1"/>
  <c r="C42" i="4"/>
  <c r="O42" i="4" s="1"/>
  <c r="C44" i="4"/>
  <c r="C45" i="4"/>
  <c r="C49" i="4"/>
  <c r="O49" i="4" s="1"/>
  <c r="C51" i="4"/>
  <c r="C52" i="4"/>
  <c r="C55" i="4"/>
  <c r="C56" i="4"/>
  <c r="C57" i="4"/>
  <c r="C59" i="4"/>
  <c r="C60" i="4"/>
  <c r="C61" i="4"/>
  <c r="O61" i="4" s="1"/>
  <c r="C62" i="4"/>
  <c r="C63" i="4"/>
  <c r="C64" i="4"/>
  <c r="C65" i="4"/>
  <c r="O65" i="4" s="1"/>
  <c r="C66" i="4"/>
  <c r="C67" i="4"/>
  <c r="O67" i="4" s="1"/>
  <c r="C68" i="4"/>
  <c r="C69" i="4"/>
  <c r="C70" i="4"/>
  <c r="C71" i="4"/>
  <c r="C73" i="4"/>
  <c r="C74" i="4"/>
  <c r="O74" i="4" s="1"/>
  <c r="C78" i="4"/>
  <c r="C79" i="4"/>
  <c r="C80" i="4"/>
  <c r="O80" i="4" s="1"/>
  <c r="C81" i="4"/>
  <c r="O81" i="4" s="1"/>
  <c r="C82" i="4"/>
  <c r="O82" i="4" s="1"/>
  <c r="C83" i="4"/>
  <c r="C84" i="4"/>
  <c r="C86" i="4"/>
  <c r="C87" i="4"/>
  <c r="C88" i="4"/>
  <c r="C91" i="4"/>
  <c r="O91" i="4" s="1"/>
  <c r="C92" i="4"/>
  <c r="C93" i="4"/>
  <c r="C96" i="4"/>
  <c r="C97" i="4"/>
  <c r="O97" i="4" s="1"/>
  <c r="C98" i="4"/>
  <c r="C99" i="4"/>
  <c r="O99" i="4" s="1"/>
  <c r="C100" i="4"/>
  <c r="O100" i="4" s="1"/>
  <c r="C101" i="4"/>
  <c r="O101" i="4" s="1"/>
  <c r="C105" i="4"/>
  <c r="O105" i="4" s="1"/>
  <c r="C189" i="4"/>
  <c r="C188" i="4"/>
  <c r="C190" i="4"/>
  <c r="C191" i="4"/>
  <c r="C182" i="4"/>
  <c r="O182" i="4" s="1"/>
  <c r="C183" i="4"/>
  <c r="C184" i="4"/>
  <c r="C185" i="4"/>
  <c r="C186" i="4"/>
  <c r="C187" i="4"/>
  <c r="C192" i="4"/>
  <c r="C193" i="4"/>
  <c r="D201" i="4"/>
  <c r="D171" i="4"/>
  <c r="D200" i="4" s="1"/>
  <c r="D196" i="4"/>
  <c r="E201" i="4"/>
  <c r="E171" i="4"/>
  <c r="E200" i="4" s="1"/>
  <c r="E196" i="4"/>
  <c r="F201" i="4"/>
  <c r="F171" i="4"/>
  <c r="F200" i="4" s="1"/>
  <c r="F196" i="4"/>
  <c r="G201" i="4"/>
  <c r="G171" i="4"/>
  <c r="G200" i="4" s="1"/>
  <c r="G196" i="4"/>
  <c r="H201" i="4"/>
  <c r="H171" i="4"/>
  <c r="H200" i="4" s="1"/>
  <c r="H196" i="4"/>
  <c r="I5" i="4"/>
  <c r="I6" i="4"/>
  <c r="I7" i="4"/>
  <c r="I10" i="4"/>
  <c r="I11" i="4"/>
  <c r="O11" i="4" s="1"/>
  <c r="I13" i="4"/>
  <c r="I14" i="4"/>
  <c r="I15" i="4"/>
  <c r="O15" i="4" s="1"/>
  <c r="I16" i="4"/>
  <c r="O16" i="4" s="1"/>
  <c r="I17" i="4"/>
  <c r="I18" i="4"/>
  <c r="I20" i="4"/>
  <c r="O20" i="4" s="1"/>
  <c r="I23" i="4"/>
  <c r="I24" i="4"/>
  <c r="I25" i="4"/>
  <c r="O25" i="4" s="1"/>
  <c r="I26" i="4"/>
  <c r="I28" i="4"/>
  <c r="I30" i="4"/>
  <c r="I34" i="4"/>
  <c r="I38" i="4"/>
  <c r="O38" i="4" s="1"/>
  <c r="I39" i="4"/>
  <c r="O39" i="4" s="1"/>
  <c r="I40" i="4"/>
  <c r="I43" i="4"/>
  <c r="O43" i="4" s="1"/>
  <c r="I44" i="4"/>
  <c r="I45" i="4"/>
  <c r="I47" i="4"/>
  <c r="O47" i="4" s="1"/>
  <c r="I51" i="4"/>
  <c r="I52" i="4"/>
  <c r="I54" i="4"/>
  <c r="O54" i="4" s="1"/>
  <c r="I55" i="4"/>
  <c r="I56" i="4"/>
  <c r="I57" i="4"/>
  <c r="I59" i="4"/>
  <c r="I60" i="4"/>
  <c r="I62" i="4"/>
  <c r="I63" i="4"/>
  <c r="I64" i="4"/>
  <c r="I66" i="4"/>
  <c r="I68" i="4"/>
  <c r="I69" i="4"/>
  <c r="I70" i="4"/>
  <c r="I71" i="4"/>
  <c r="I72" i="4"/>
  <c r="O72" i="4" s="1"/>
  <c r="I73" i="4"/>
  <c r="I75" i="4"/>
  <c r="O75" i="4" s="1"/>
  <c r="I78" i="4"/>
  <c r="I79" i="4"/>
  <c r="I83" i="4"/>
  <c r="I84" i="4"/>
  <c r="I86" i="4"/>
  <c r="I87" i="4"/>
  <c r="I88" i="4"/>
  <c r="I89" i="4"/>
  <c r="O89" i="4" s="1"/>
  <c r="I90" i="4"/>
  <c r="O90" i="4" s="1"/>
  <c r="I93" i="4"/>
  <c r="I94" i="4"/>
  <c r="I96" i="4"/>
  <c r="I98" i="4"/>
  <c r="I102" i="4"/>
  <c r="O102" i="4" s="1"/>
  <c r="I104" i="4"/>
  <c r="O104" i="4" s="1"/>
  <c r="I189" i="4"/>
  <c r="I188" i="4"/>
  <c r="I190" i="4"/>
  <c r="I183" i="4"/>
  <c r="I184" i="4"/>
  <c r="I185" i="4"/>
  <c r="I186" i="4"/>
  <c r="I187" i="4"/>
  <c r="I191" i="4"/>
  <c r="I192" i="4"/>
  <c r="I193" i="4"/>
  <c r="I194" i="4"/>
  <c r="O194" i="4" s="1"/>
  <c r="J201" i="4"/>
  <c r="J171" i="4"/>
  <c r="J200" i="4" s="1"/>
  <c r="J196" i="4"/>
  <c r="K201" i="4"/>
  <c r="K171" i="4"/>
  <c r="K200" i="4" s="1"/>
  <c r="K196" i="4"/>
  <c r="L201" i="4"/>
  <c r="L171" i="4"/>
  <c r="L200" i="4" s="1"/>
  <c r="L196" i="4"/>
  <c r="M201" i="4"/>
  <c r="M171" i="4"/>
  <c r="M200" i="4" s="1"/>
  <c r="M196" i="4"/>
  <c r="N201" i="4"/>
  <c r="N171" i="4"/>
  <c r="N200" i="4" s="1"/>
  <c r="N196" i="4"/>
  <c r="P50" i="4"/>
  <c r="P94" i="4"/>
  <c r="P7" i="4"/>
  <c r="P5" i="4"/>
  <c r="P6" i="4"/>
  <c r="P8" i="4"/>
  <c r="P9" i="4"/>
  <c r="P10" i="4"/>
  <c r="P11" i="4"/>
  <c r="P12" i="4"/>
  <c r="P13" i="4"/>
  <c r="P14" i="4"/>
  <c r="P15" i="4"/>
  <c r="P16" i="4"/>
  <c r="P17" i="4"/>
  <c r="P18" i="4"/>
  <c r="P20" i="4"/>
  <c r="P23" i="4"/>
  <c r="P24" i="4"/>
  <c r="P25" i="4"/>
  <c r="P26" i="4"/>
  <c r="P28" i="4"/>
  <c r="P30" i="4"/>
  <c r="P31" i="4"/>
  <c r="P32" i="4"/>
  <c r="P34" i="4"/>
  <c r="P36" i="4"/>
  <c r="P37" i="4"/>
  <c r="P38" i="4"/>
  <c r="P39" i="4"/>
  <c r="P40" i="4"/>
  <c r="P41" i="4"/>
  <c r="P42" i="4"/>
  <c r="P43" i="4"/>
  <c r="P44" i="4"/>
  <c r="P45" i="4"/>
  <c r="P47" i="4"/>
  <c r="P49" i="4"/>
  <c r="P51" i="4"/>
  <c r="P52" i="4"/>
  <c r="P54" i="4"/>
  <c r="P55" i="4"/>
  <c r="P56" i="4"/>
  <c r="P57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8" i="4"/>
  <c r="P79" i="4"/>
  <c r="P80" i="4"/>
  <c r="P81" i="4"/>
  <c r="P82" i="4"/>
  <c r="P83" i="4"/>
  <c r="P84" i="4"/>
  <c r="P86" i="4"/>
  <c r="P87" i="4"/>
  <c r="P88" i="4"/>
  <c r="P89" i="4"/>
  <c r="P90" i="4"/>
  <c r="P91" i="4"/>
  <c r="P92" i="4"/>
  <c r="P93" i="4"/>
  <c r="P96" i="4"/>
  <c r="P97" i="4"/>
  <c r="P98" i="4"/>
  <c r="P99" i="4"/>
  <c r="P100" i="4"/>
  <c r="P101" i="4"/>
  <c r="P102" i="4"/>
  <c r="P104" i="4"/>
  <c r="P105" i="4"/>
  <c r="P189" i="4"/>
  <c r="P188" i="4"/>
  <c r="P190" i="4"/>
  <c r="P182" i="4"/>
  <c r="P183" i="4"/>
  <c r="P184" i="4"/>
  <c r="P185" i="4"/>
  <c r="P186" i="4"/>
  <c r="P187" i="4"/>
  <c r="P191" i="4"/>
  <c r="P192" i="4"/>
  <c r="P193" i="4"/>
  <c r="P194" i="4"/>
  <c r="Q50" i="4"/>
  <c r="Q7" i="4"/>
  <c r="Q5" i="4"/>
  <c r="Q6" i="4"/>
  <c r="Q8" i="4"/>
  <c r="Q9" i="4"/>
  <c r="Q10" i="4"/>
  <c r="Q11" i="4"/>
  <c r="Q12" i="4"/>
  <c r="Q13" i="4"/>
  <c r="Q14" i="4"/>
  <c r="Q15" i="4"/>
  <c r="Q16" i="4"/>
  <c r="Q17" i="4"/>
  <c r="Q18" i="4"/>
  <c r="Q20" i="4"/>
  <c r="Q23" i="4"/>
  <c r="Q24" i="4"/>
  <c r="Q25" i="4"/>
  <c r="Q26" i="4"/>
  <c r="Q28" i="4"/>
  <c r="Q30" i="4"/>
  <c r="Q31" i="4"/>
  <c r="Q32" i="4"/>
  <c r="Q34" i="4"/>
  <c r="Q36" i="4"/>
  <c r="Q37" i="4"/>
  <c r="Q38" i="4"/>
  <c r="Q39" i="4"/>
  <c r="Q40" i="4"/>
  <c r="Q41" i="4"/>
  <c r="Q42" i="4"/>
  <c r="Q43" i="4"/>
  <c r="Q44" i="4"/>
  <c r="Q45" i="4"/>
  <c r="Q47" i="4"/>
  <c r="Q49" i="4"/>
  <c r="Q51" i="4"/>
  <c r="Q52" i="4"/>
  <c r="Q54" i="4"/>
  <c r="Q55" i="4"/>
  <c r="Q56" i="4"/>
  <c r="Q57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8" i="4"/>
  <c r="Q79" i="4"/>
  <c r="Q80" i="4"/>
  <c r="Q81" i="4"/>
  <c r="Q82" i="4"/>
  <c r="Q83" i="4"/>
  <c r="Q84" i="4"/>
  <c r="Q86" i="4"/>
  <c r="Q87" i="4"/>
  <c r="Q88" i="4"/>
  <c r="Q89" i="4"/>
  <c r="Q90" i="4"/>
  <c r="Q91" i="4"/>
  <c r="Q92" i="4"/>
  <c r="Q93" i="4"/>
  <c r="Q94" i="4"/>
  <c r="Q96" i="4"/>
  <c r="Q97" i="4"/>
  <c r="Q98" i="4"/>
  <c r="Q99" i="4"/>
  <c r="Q100" i="4"/>
  <c r="Q101" i="4"/>
  <c r="Q102" i="4"/>
  <c r="Q104" i="4"/>
  <c r="Q105" i="4"/>
  <c r="Q189" i="4"/>
  <c r="Q190" i="4"/>
  <c r="Q182" i="4"/>
  <c r="Q183" i="4"/>
  <c r="Q184" i="4"/>
  <c r="Q185" i="4"/>
  <c r="Q186" i="4"/>
  <c r="Q187" i="4"/>
  <c r="Q191" i="4"/>
  <c r="Q192" i="4"/>
  <c r="Q193" i="4"/>
  <c r="Q194" i="4"/>
  <c r="R50" i="4"/>
  <c r="R7" i="4"/>
  <c r="R5" i="4"/>
  <c r="R6" i="4"/>
  <c r="R8" i="4"/>
  <c r="R9" i="4"/>
  <c r="R10" i="4"/>
  <c r="R11" i="4"/>
  <c r="R12" i="4"/>
  <c r="R13" i="4"/>
  <c r="R14" i="4"/>
  <c r="R15" i="4"/>
  <c r="R16" i="4"/>
  <c r="R17" i="4"/>
  <c r="R18" i="4"/>
  <c r="R20" i="4"/>
  <c r="R23" i="4"/>
  <c r="R24" i="4"/>
  <c r="R25" i="4"/>
  <c r="R26" i="4"/>
  <c r="R28" i="4"/>
  <c r="R30" i="4"/>
  <c r="R31" i="4"/>
  <c r="R32" i="4"/>
  <c r="R34" i="4"/>
  <c r="R36" i="4"/>
  <c r="R37" i="4"/>
  <c r="R38" i="4"/>
  <c r="R39" i="4"/>
  <c r="R40" i="4"/>
  <c r="R41" i="4"/>
  <c r="R42" i="4"/>
  <c r="R43" i="4"/>
  <c r="R44" i="4"/>
  <c r="R45" i="4"/>
  <c r="R47" i="4"/>
  <c r="R49" i="4"/>
  <c r="R51" i="4"/>
  <c r="R52" i="4"/>
  <c r="R54" i="4"/>
  <c r="R55" i="4"/>
  <c r="R56" i="4"/>
  <c r="R57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8" i="4"/>
  <c r="R79" i="4"/>
  <c r="R80" i="4"/>
  <c r="R81" i="4"/>
  <c r="R82" i="4"/>
  <c r="R83" i="4"/>
  <c r="R84" i="4"/>
  <c r="R86" i="4"/>
  <c r="R87" i="4"/>
  <c r="R88" i="4"/>
  <c r="R89" i="4"/>
  <c r="R90" i="4"/>
  <c r="R91" i="4"/>
  <c r="R92" i="4"/>
  <c r="R93" i="4"/>
  <c r="R94" i="4"/>
  <c r="R96" i="4"/>
  <c r="R97" i="4"/>
  <c r="R98" i="4"/>
  <c r="R99" i="4"/>
  <c r="R100" i="4"/>
  <c r="R101" i="4"/>
  <c r="R102" i="4"/>
  <c r="R104" i="4"/>
  <c r="R105" i="4"/>
  <c r="R190" i="4"/>
  <c r="R191" i="4"/>
  <c r="R189" i="4"/>
  <c r="R182" i="4"/>
  <c r="R183" i="4"/>
  <c r="R184" i="4"/>
  <c r="R185" i="4"/>
  <c r="R186" i="4"/>
  <c r="R187" i="4"/>
  <c r="R192" i="4"/>
  <c r="R193" i="4"/>
  <c r="R194" i="4"/>
  <c r="S50" i="4"/>
  <c r="S94" i="4"/>
  <c r="S7" i="4"/>
  <c r="S5" i="4"/>
  <c r="S6" i="4"/>
  <c r="S8" i="4"/>
  <c r="S9" i="4"/>
  <c r="S10" i="4"/>
  <c r="S11" i="4"/>
  <c r="S12" i="4"/>
  <c r="S13" i="4"/>
  <c r="S14" i="4"/>
  <c r="S15" i="4"/>
  <c r="S16" i="4"/>
  <c r="S17" i="4"/>
  <c r="S18" i="4"/>
  <c r="S20" i="4"/>
  <c r="S23" i="4"/>
  <c r="S24" i="4"/>
  <c r="S25" i="4"/>
  <c r="S26" i="4"/>
  <c r="S28" i="4"/>
  <c r="S30" i="4"/>
  <c r="S31" i="4"/>
  <c r="S32" i="4"/>
  <c r="S34" i="4"/>
  <c r="S36" i="4"/>
  <c r="S37" i="4"/>
  <c r="S38" i="4"/>
  <c r="S39" i="4"/>
  <c r="S40" i="4"/>
  <c r="S41" i="4"/>
  <c r="S42" i="4"/>
  <c r="S43" i="4"/>
  <c r="S44" i="4"/>
  <c r="S45" i="4"/>
  <c r="S47" i="4"/>
  <c r="S49" i="4"/>
  <c r="S51" i="4"/>
  <c r="S52" i="4"/>
  <c r="S54" i="4"/>
  <c r="S55" i="4"/>
  <c r="S56" i="4"/>
  <c r="S57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8" i="4"/>
  <c r="S79" i="4"/>
  <c r="S80" i="4"/>
  <c r="S81" i="4"/>
  <c r="S82" i="4"/>
  <c r="S83" i="4"/>
  <c r="S84" i="4"/>
  <c r="S86" i="4"/>
  <c r="S87" i="4"/>
  <c r="S88" i="4"/>
  <c r="S89" i="4"/>
  <c r="S90" i="4"/>
  <c r="S91" i="4"/>
  <c r="S92" i="4"/>
  <c r="S93" i="4"/>
  <c r="S96" i="4"/>
  <c r="S97" i="4"/>
  <c r="S98" i="4"/>
  <c r="S99" i="4"/>
  <c r="S100" i="4"/>
  <c r="S101" i="4"/>
  <c r="S102" i="4"/>
  <c r="S104" i="4"/>
  <c r="S105" i="4"/>
  <c r="S189" i="4"/>
  <c r="S190" i="4"/>
  <c r="S182" i="4"/>
  <c r="S183" i="4"/>
  <c r="S184" i="4"/>
  <c r="S185" i="4"/>
  <c r="S186" i="4"/>
  <c r="S187" i="4"/>
  <c r="S191" i="4"/>
  <c r="S192" i="4"/>
  <c r="S193" i="4"/>
  <c r="S194" i="4"/>
  <c r="T50" i="4"/>
  <c r="T94" i="4"/>
  <c r="T7" i="4"/>
  <c r="T5" i="4"/>
  <c r="T6" i="4"/>
  <c r="T8" i="4"/>
  <c r="T9" i="4"/>
  <c r="T10" i="4"/>
  <c r="T11" i="4"/>
  <c r="T12" i="4"/>
  <c r="T13" i="4"/>
  <c r="T14" i="4"/>
  <c r="T15" i="4"/>
  <c r="T16" i="4"/>
  <c r="T17" i="4"/>
  <c r="T18" i="4"/>
  <c r="T20" i="4"/>
  <c r="T23" i="4"/>
  <c r="T24" i="4"/>
  <c r="T25" i="4"/>
  <c r="T26" i="4"/>
  <c r="T28" i="4"/>
  <c r="T30" i="4"/>
  <c r="T31" i="4"/>
  <c r="T32" i="4"/>
  <c r="T34" i="4"/>
  <c r="T36" i="4"/>
  <c r="T37" i="4"/>
  <c r="T38" i="4"/>
  <c r="T39" i="4"/>
  <c r="T40" i="4"/>
  <c r="T41" i="4"/>
  <c r="T42" i="4"/>
  <c r="T43" i="4"/>
  <c r="T44" i="4"/>
  <c r="T45" i="4"/>
  <c r="T47" i="4"/>
  <c r="T49" i="4"/>
  <c r="T51" i="4"/>
  <c r="T52" i="4"/>
  <c r="T54" i="4"/>
  <c r="T55" i="4"/>
  <c r="T56" i="4"/>
  <c r="T57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8" i="4"/>
  <c r="T79" i="4"/>
  <c r="T80" i="4"/>
  <c r="T81" i="4"/>
  <c r="T82" i="4"/>
  <c r="T83" i="4"/>
  <c r="T84" i="4"/>
  <c r="T86" i="4"/>
  <c r="T87" i="4"/>
  <c r="T88" i="4"/>
  <c r="T89" i="4"/>
  <c r="T90" i="4"/>
  <c r="T91" i="4"/>
  <c r="T92" i="4"/>
  <c r="T93" i="4"/>
  <c r="T96" i="4"/>
  <c r="T97" i="4"/>
  <c r="T98" i="4"/>
  <c r="T99" i="4"/>
  <c r="T100" i="4"/>
  <c r="T101" i="4"/>
  <c r="T102" i="4"/>
  <c r="T104" i="4"/>
  <c r="T105" i="4"/>
  <c r="T189" i="4"/>
  <c r="T190" i="4"/>
  <c r="T191" i="4"/>
  <c r="T182" i="4"/>
  <c r="T183" i="4"/>
  <c r="T184" i="4"/>
  <c r="T185" i="4"/>
  <c r="T186" i="4"/>
  <c r="T187" i="4"/>
  <c r="T192" i="4"/>
  <c r="T193" i="4"/>
  <c r="T194" i="4"/>
  <c r="X201" i="4"/>
  <c r="X171" i="4"/>
  <c r="X200" i="4" s="1"/>
  <c r="X196" i="4"/>
  <c r="Y201" i="4"/>
  <c r="Y171" i="4"/>
  <c r="Y200" i="4" s="1"/>
  <c r="U200" i="4"/>
  <c r="U201" i="4"/>
  <c r="V194" i="1"/>
  <c r="U194" i="1"/>
  <c r="T194" i="1"/>
  <c r="S194" i="1"/>
  <c r="R194" i="1"/>
  <c r="V165" i="1"/>
  <c r="U165" i="1"/>
  <c r="T165" i="1"/>
  <c r="S165" i="1"/>
  <c r="R165" i="1"/>
  <c r="V156" i="1"/>
  <c r="U156" i="1"/>
  <c r="T156" i="1"/>
  <c r="S156" i="1"/>
  <c r="R156" i="1"/>
  <c r="V185" i="1"/>
  <c r="U185" i="1"/>
  <c r="T185" i="1"/>
  <c r="S185" i="1"/>
  <c r="R185" i="1"/>
  <c r="V218" i="1"/>
  <c r="U218" i="1"/>
  <c r="T218" i="1"/>
  <c r="S218" i="1"/>
  <c r="R218" i="1"/>
  <c r="V188" i="1"/>
  <c r="V183" i="1"/>
  <c r="V154" i="1"/>
  <c r="V179" i="1"/>
  <c r="V178" i="1"/>
  <c r="V166" i="1"/>
  <c r="V150" i="1"/>
  <c r="V157" i="1"/>
  <c r="V164" i="1"/>
  <c r="V167" i="1"/>
  <c r="V170" i="1"/>
  <c r="V180" i="1"/>
  <c r="V191" i="1"/>
  <c r="V195" i="1"/>
  <c r="V203" i="1"/>
  <c r="V206" i="1"/>
  <c r="V214" i="1"/>
  <c r="V221" i="1"/>
  <c r="V224" i="1"/>
  <c r="U183" i="1"/>
  <c r="U154" i="1"/>
  <c r="U150" i="1"/>
  <c r="U157" i="1"/>
  <c r="U164" i="1"/>
  <c r="U166" i="1"/>
  <c r="U167" i="1"/>
  <c r="U170" i="1"/>
  <c r="U178" i="1"/>
  <c r="U179" i="1"/>
  <c r="U180" i="1"/>
  <c r="U188" i="1"/>
  <c r="U191" i="1"/>
  <c r="U195" i="1"/>
  <c r="U203" i="1"/>
  <c r="U206" i="1"/>
  <c r="U214" i="1"/>
  <c r="U221" i="1"/>
  <c r="U224" i="1"/>
  <c r="U131" i="1"/>
  <c r="U132" i="1"/>
  <c r="U133" i="1"/>
  <c r="U134" i="1"/>
  <c r="U135" i="1"/>
  <c r="U136" i="1"/>
  <c r="U137" i="1"/>
  <c r="U138" i="1"/>
  <c r="U117" i="1"/>
  <c r="U80" i="1"/>
  <c r="U32" i="1"/>
  <c r="U7" i="1"/>
  <c r="U2" i="1"/>
  <c r="U4" i="1"/>
  <c r="U16" i="1"/>
  <c r="U43" i="1"/>
  <c r="U75" i="1"/>
  <c r="U6" i="1"/>
  <c r="U8" i="1"/>
  <c r="U9" i="1"/>
  <c r="U10" i="1"/>
  <c r="U11" i="1"/>
  <c r="U12" i="1"/>
  <c r="U13" i="1"/>
  <c r="U14" i="1"/>
  <c r="U15" i="1"/>
  <c r="U17" i="1"/>
  <c r="U18" i="1"/>
  <c r="U19" i="1"/>
  <c r="U20" i="1"/>
  <c r="U21" i="1"/>
  <c r="U22" i="1"/>
  <c r="U24" i="1"/>
  <c r="U25" i="1"/>
  <c r="U26" i="1"/>
  <c r="U27" i="1"/>
  <c r="U28" i="1"/>
  <c r="U29" i="1"/>
  <c r="U30" i="1"/>
  <c r="U31" i="1"/>
  <c r="U33" i="1"/>
  <c r="U34" i="1"/>
  <c r="U36" i="1"/>
  <c r="U37" i="1"/>
  <c r="U39" i="1"/>
  <c r="U40" i="1"/>
  <c r="U41" i="1"/>
  <c r="U45" i="1"/>
  <c r="U46" i="1"/>
  <c r="U47" i="1"/>
  <c r="U48" i="1"/>
  <c r="U49" i="1"/>
  <c r="U50" i="1"/>
  <c r="U51" i="1"/>
  <c r="U52" i="1"/>
  <c r="U53" i="1"/>
  <c r="U55" i="1"/>
  <c r="U58" i="1"/>
  <c r="U59" i="1"/>
  <c r="U61" i="1"/>
  <c r="U62" i="1"/>
  <c r="U63" i="1"/>
  <c r="U64" i="1"/>
  <c r="U65" i="1"/>
  <c r="U66" i="1"/>
  <c r="U67" i="1"/>
  <c r="U68" i="1"/>
  <c r="U71" i="1"/>
  <c r="U72" i="1"/>
  <c r="U74" i="1"/>
  <c r="U76" i="1"/>
  <c r="U77" i="1"/>
  <c r="U78" i="1"/>
  <c r="U79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100" i="1"/>
  <c r="U101" i="1"/>
  <c r="U102" i="1"/>
  <c r="U103" i="1"/>
  <c r="U104" i="1"/>
  <c r="U105" i="1"/>
  <c r="U107" i="1"/>
  <c r="U108" i="1"/>
  <c r="U109" i="1"/>
  <c r="U110" i="1"/>
  <c r="U112" i="1"/>
  <c r="U113" i="1"/>
  <c r="U114" i="1"/>
  <c r="U115" i="1"/>
  <c r="U116" i="1"/>
  <c r="U118" i="1"/>
  <c r="T188" i="1"/>
  <c r="T154" i="1"/>
  <c r="T150" i="1"/>
  <c r="T157" i="1"/>
  <c r="T164" i="1"/>
  <c r="T166" i="1"/>
  <c r="T167" i="1"/>
  <c r="T170" i="1"/>
  <c r="T178" i="1"/>
  <c r="T179" i="1"/>
  <c r="T180" i="1"/>
  <c r="T183" i="1"/>
  <c r="T191" i="1"/>
  <c r="T195" i="1"/>
  <c r="T203" i="1"/>
  <c r="T206" i="1"/>
  <c r="T214" i="1"/>
  <c r="T221" i="1"/>
  <c r="T224" i="1"/>
  <c r="S170" i="1"/>
  <c r="S178" i="1"/>
  <c r="S150" i="1"/>
  <c r="S154" i="1"/>
  <c r="S157" i="1"/>
  <c r="S164" i="1"/>
  <c r="S166" i="1"/>
  <c r="S167" i="1"/>
  <c r="S179" i="1"/>
  <c r="S180" i="1"/>
  <c r="S183" i="1"/>
  <c r="S188" i="1"/>
  <c r="S191" i="1"/>
  <c r="S195" i="1"/>
  <c r="S203" i="1"/>
  <c r="S206" i="1"/>
  <c r="S214" i="1"/>
  <c r="S221" i="1"/>
  <c r="S224" i="1"/>
  <c r="S131" i="1"/>
  <c r="S132" i="1"/>
  <c r="S133" i="1"/>
  <c r="S134" i="1"/>
  <c r="S135" i="1"/>
  <c r="S136" i="1"/>
  <c r="S137" i="1"/>
  <c r="S138" i="1"/>
  <c r="S32" i="1"/>
  <c r="S30" i="1"/>
  <c r="S89" i="1"/>
  <c r="S97" i="1"/>
  <c r="S16" i="1"/>
  <c r="S43" i="1"/>
  <c r="S75" i="1"/>
  <c r="S2" i="1"/>
  <c r="S27" i="1"/>
  <c r="S4" i="1"/>
  <c r="S6" i="1"/>
  <c r="S7" i="1"/>
  <c r="S8" i="1"/>
  <c r="S9" i="1"/>
  <c r="S10" i="1"/>
  <c r="S82" i="1"/>
  <c r="S24" i="1"/>
  <c r="S11" i="1"/>
  <c r="S12" i="1"/>
  <c r="S13" i="1"/>
  <c r="S14" i="1"/>
  <c r="S15" i="1"/>
  <c r="S17" i="1"/>
  <c r="S18" i="1"/>
  <c r="S19" i="1"/>
  <c r="S20" i="1"/>
  <c r="S21" i="1"/>
  <c r="S22" i="1"/>
  <c r="S25" i="1"/>
  <c r="S26" i="1"/>
  <c r="S28" i="1"/>
  <c r="S29" i="1"/>
  <c r="S31" i="1"/>
  <c r="S33" i="1"/>
  <c r="S34" i="1"/>
  <c r="S36" i="1"/>
  <c r="S37" i="1"/>
  <c r="S39" i="1"/>
  <c r="S40" i="1"/>
  <c r="S41" i="1"/>
  <c r="S45" i="1"/>
  <c r="S46" i="1"/>
  <c r="S47" i="1"/>
  <c r="S48" i="1"/>
  <c r="S49" i="1"/>
  <c r="S50" i="1"/>
  <c r="S51" i="1"/>
  <c r="S52" i="1"/>
  <c r="S53" i="1"/>
  <c r="S55" i="1"/>
  <c r="S58" i="1"/>
  <c r="S59" i="1"/>
  <c r="S61" i="1"/>
  <c r="S62" i="1"/>
  <c r="S63" i="1"/>
  <c r="S64" i="1"/>
  <c r="S65" i="1"/>
  <c r="S66" i="1"/>
  <c r="S67" i="1"/>
  <c r="S68" i="1"/>
  <c r="S71" i="1"/>
  <c r="S72" i="1"/>
  <c r="S74" i="1"/>
  <c r="S76" i="1"/>
  <c r="S77" i="1"/>
  <c r="S78" i="1"/>
  <c r="S79" i="1"/>
  <c r="S80" i="1"/>
  <c r="S81" i="1"/>
  <c r="S83" i="1"/>
  <c r="S84" i="1"/>
  <c r="S85" i="1"/>
  <c r="S86" i="1"/>
  <c r="S87" i="1"/>
  <c r="S88" i="1"/>
  <c r="S90" i="1"/>
  <c r="S91" i="1"/>
  <c r="S92" i="1"/>
  <c r="S93" i="1"/>
  <c r="S94" i="1"/>
  <c r="S95" i="1"/>
  <c r="S96" i="1"/>
  <c r="S98" i="1"/>
  <c r="S100" i="1"/>
  <c r="S101" i="1"/>
  <c r="S102" i="1"/>
  <c r="S103" i="1"/>
  <c r="S104" i="1"/>
  <c r="S105" i="1"/>
  <c r="S107" i="1"/>
  <c r="S108" i="1"/>
  <c r="S109" i="1"/>
  <c r="S110" i="1"/>
  <c r="S112" i="1"/>
  <c r="S113" i="1"/>
  <c r="S114" i="1"/>
  <c r="S115" i="1"/>
  <c r="S116" i="1"/>
  <c r="S117" i="1"/>
  <c r="S118" i="1"/>
  <c r="R183" i="1"/>
  <c r="R224" i="1"/>
  <c r="R179" i="1"/>
  <c r="R166" i="1"/>
  <c r="R150" i="1"/>
  <c r="R154" i="1"/>
  <c r="R157" i="1"/>
  <c r="R164" i="1"/>
  <c r="R167" i="1"/>
  <c r="R170" i="1"/>
  <c r="R178" i="1"/>
  <c r="R180" i="1"/>
  <c r="R188" i="1"/>
  <c r="R191" i="1"/>
  <c r="R195" i="1"/>
  <c r="R203" i="1"/>
  <c r="R206" i="1"/>
  <c r="R214" i="1"/>
  <c r="R221" i="1"/>
  <c r="O233" i="1"/>
  <c r="N233" i="1"/>
  <c r="M233" i="1"/>
  <c r="L233" i="1"/>
  <c r="K233" i="1"/>
  <c r="H233" i="1"/>
  <c r="G233" i="1"/>
  <c r="F233" i="1"/>
  <c r="E233" i="1"/>
  <c r="D233" i="1"/>
  <c r="CS127" i="1"/>
  <c r="CS125" i="1"/>
  <c r="CS124" i="1"/>
  <c r="CS120" i="1"/>
  <c r="O143" i="1"/>
  <c r="N143" i="1"/>
  <c r="M143" i="1"/>
  <c r="L143" i="1"/>
  <c r="D140" i="1"/>
  <c r="D143" i="1" s="1"/>
  <c r="W131" i="1"/>
  <c r="W132" i="1"/>
  <c r="W133" i="1"/>
  <c r="W134" i="1"/>
  <c r="I135" i="1"/>
  <c r="I138" i="1"/>
  <c r="I80" i="1"/>
  <c r="I32" i="1"/>
  <c r="I30" i="1"/>
  <c r="I89" i="1"/>
  <c r="I75" i="1"/>
  <c r="I2" i="1"/>
  <c r="I4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25" i="1"/>
  <c r="I26" i="1"/>
  <c r="I27" i="1"/>
  <c r="I28" i="1"/>
  <c r="I29" i="1"/>
  <c r="I31" i="1"/>
  <c r="I33" i="1"/>
  <c r="I34" i="1"/>
  <c r="I36" i="1"/>
  <c r="I37" i="1"/>
  <c r="I39" i="1"/>
  <c r="I40" i="1"/>
  <c r="I41" i="1"/>
  <c r="I43" i="1"/>
  <c r="I45" i="1"/>
  <c r="I46" i="1"/>
  <c r="I47" i="1"/>
  <c r="I48" i="1"/>
  <c r="I49" i="1"/>
  <c r="I50" i="1"/>
  <c r="I51" i="1"/>
  <c r="I52" i="1"/>
  <c r="I53" i="1"/>
  <c r="I55" i="1"/>
  <c r="I58" i="1"/>
  <c r="I59" i="1"/>
  <c r="I61" i="1"/>
  <c r="I62" i="1"/>
  <c r="I63" i="1"/>
  <c r="I64" i="1"/>
  <c r="I65" i="1"/>
  <c r="I66" i="1"/>
  <c r="I67" i="1"/>
  <c r="I68" i="1"/>
  <c r="I71" i="1"/>
  <c r="I72" i="1"/>
  <c r="I74" i="1"/>
  <c r="I76" i="1"/>
  <c r="I77" i="1"/>
  <c r="I78" i="1"/>
  <c r="I79" i="1"/>
  <c r="I81" i="1"/>
  <c r="I82" i="1"/>
  <c r="I83" i="1"/>
  <c r="I84" i="1"/>
  <c r="I85" i="1"/>
  <c r="I86" i="1"/>
  <c r="I87" i="1"/>
  <c r="I88" i="1"/>
  <c r="I90" i="1"/>
  <c r="I91" i="1"/>
  <c r="I92" i="1"/>
  <c r="I93" i="1"/>
  <c r="I94" i="1"/>
  <c r="I95" i="1"/>
  <c r="I96" i="1"/>
  <c r="I97" i="1"/>
  <c r="I98" i="1"/>
  <c r="I100" i="1"/>
  <c r="I101" i="1"/>
  <c r="I102" i="1"/>
  <c r="I103" i="1"/>
  <c r="I104" i="1"/>
  <c r="I105" i="1"/>
  <c r="I107" i="1"/>
  <c r="I108" i="1"/>
  <c r="I109" i="1"/>
  <c r="I110" i="1"/>
  <c r="I112" i="1"/>
  <c r="I113" i="1"/>
  <c r="I114" i="1"/>
  <c r="I115" i="1"/>
  <c r="I116" i="1"/>
  <c r="I117" i="1"/>
  <c r="I118" i="1"/>
  <c r="P135" i="1"/>
  <c r="W136" i="1"/>
  <c r="W137" i="1"/>
  <c r="P138" i="1"/>
  <c r="P2" i="1"/>
  <c r="P4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4" i="1"/>
  <c r="P25" i="1"/>
  <c r="P26" i="1"/>
  <c r="P27" i="1"/>
  <c r="P28" i="1"/>
  <c r="P29" i="1"/>
  <c r="P30" i="1"/>
  <c r="P31" i="1"/>
  <c r="P32" i="1"/>
  <c r="P33" i="1"/>
  <c r="P34" i="1"/>
  <c r="P36" i="1"/>
  <c r="P37" i="1"/>
  <c r="P39" i="1"/>
  <c r="P40" i="1"/>
  <c r="P41" i="1"/>
  <c r="P43" i="1"/>
  <c r="P45" i="1"/>
  <c r="P46" i="1"/>
  <c r="P47" i="1"/>
  <c r="P48" i="1"/>
  <c r="P49" i="1"/>
  <c r="P50" i="1"/>
  <c r="P51" i="1"/>
  <c r="P52" i="1"/>
  <c r="P53" i="1"/>
  <c r="P55" i="1"/>
  <c r="P58" i="1"/>
  <c r="P59" i="1"/>
  <c r="P61" i="1"/>
  <c r="P62" i="1"/>
  <c r="P63" i="1"/>
  <c r="P64" i="1"/>
  <c r="P65" i="1"/>
  <c r="P66" i="1"/>
  <c r="P67" i="1"/>
  <c r="P68" i="1"/>
  <c r="P71" i="1"/>
  <c r="P72" i="1"/>
  <c r="P74" i="1"/>
  <c r="P75" i="1"/>
  <c r="P76" i="1"/>
  <c r="P77" i="1"/>
  <c r="P78" i="1"/>
  <c r="P79" i="1"/>
  <c r="P80" i="1"/>
  <c r="W80" i="1" s="1"/>
  <c r="P81" i="1"/>
  <c r="P82" i="1"/>
  <c r="P83" i="1"/>
  <c r="P84" i="1"/>
  <c r="P85" i="1"/>
  <c r="P86" i="1"/>
  <c r="P87" i="1"/>
  <c r="P88" i="1"/>
  <c r="P89" i="1"/>
  <c r="P90" i="1"/>
  <c r="W90" i="1" s="1"/>
  <c r="P91" i="1"/>
  <c r="W91" i="1" s="1"/>
  <c r="P92" i="1"/>
  <c r="W92" i="1" s="1"/>
  <c r="P93" i="1"/>
  <c r="W93" i="1" s="1"/>
  <c r="P94" i="1"/>
  <c r="P95" i="1"/>
  <c r="W95" i="1" s="1"/>
  <c r="P96" i="1"/>
  <c r="P97" i="1"/>
  <c r="W97" i="1" s="1"/>
  <c r="P98" i="1"/>
  <c r="P100" i="1"/>
  <c r="W100" i="1" s="1"/>
  <c r="P101" i="1"/>
  <c r="P102" i="1"/>
  <c r="W102" i="1" s="1"/>
  <c r="P103" i="1"/>
  <c r="P104" i="1"/>
  <c r="P105" i="1"/>
  <c r="W105" i="1" s="1"/>
  <c r="P107" i="1"/>
  <c r="P108" i="1"/>
  <c r="P109" i="1"/>
  <c r="W109" i="1" s="1"/>
  <c r="P110" i="1"/>
  <c r="P112" i="1"/>
  <c r="P113" i="1"/>
  <c r="P114" i="1"/>
  <c r="P115" i="1"/>
  <c r="P116" i="1"/>
  <c r="P117" i="1"/>
  <c r="P118" i="1"/>
  <c r="V131" i="1"/>
  <c r="V132" i="1"/>
  <c r="V133" i="1"/>
  <c r="V134" i="1"/>
  <c r="V135" i="1"/>
  <c r="V136" i="1"/>
  <c r="V137" i="1"/>
  <c r="V138" i="1"/>
  <c r="V117" i="1"/>
  <c r="V80" i="1"/>
  <c r="V32" i="1"/>
  <c r="V7" i="1"/>
  <c r="V16" i="1"/>
  <c r="V43" i="1"/>
  <c r="V75" i="1"/>
  <c r="V2" i="1"/>
  <c r="V66" i="1"/>
  <c r="V4" i="1"/>
  <c r="V50" i="1"/>
  <c r="V82" i="1"/>
  <c r="V24" i="1"/>
  <c r="V6" i="1"/>
  <c r="V8" i="1"/>
  <c r="V9" i="1"/>
  <c r="V10" i="1"/>
  <c r="V11" i="1"/>
  <c r="V12" i="1"/>
  <c r="V13" i="1"/>
  <c r="V14" i="1"/>
  <c r="V15" i="1"/>
  <c r="V17" i="1"/>
  <c r="V18" i="1"/>
  <c r="V19" i="1"/>
  <c r="V20" i="1"/>
  <c r="V21" i="1"/>
  <c r="V22" i="1"/>
  <c r="V25" i="1"/>
  <c r="V26" i="1"/>
  <c r="V27" i="1"/>
  <c r="V28" i="1"/>
  <c r="V29" i="1"/>
  <c r="V30" i="1"/>
  <c r="V31" i="1"/>
  <c r="V33" i="1"/>
  <c r="V34" i="1"/>
  <c r="V36" i="1"/>
  <c r="V37" i="1"/>
  <c r="V39" i="1"/>
  <c r="V40" i="1"/>
  <c r="V41" i="1"/>
  <c r="V45" i="1"/>
  <c r="V46" i="1"/>
  <c r="V47" i="1"/>
  <c r="V48" i="1"/>
  <c r="V49" i="1"/>
  <c r="V51" i="1"/>
  <c r="V52" i="1"/>
  <c r="V53" i="1"/>
  <c r="V55" i="1"/>
  <c r="V58" i="1"/>
  <c r="V59" i="1"/>
  <c r="V61" i="1"/>
  <c r="V62" i="1"/>
  <c r="V63" i="1"/>
  <c r="V64" i="1"/>
  <c r="V65" i="1"/>
  <c r="V67" i="1"/>
  <c r="V68" i="1"/>
  <c r="V71" i="1"/>
  <c r="V72" i="1"/>
  <c r="V74" i="1"/>
  <c r="V76" i="1"/>
  <c r="V77" i="1"/>
  <c r="V78" i="1"/>
  <c r="V79" i="1"/>
  <c r="V81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100" i="1"/>
  <c r="V101" i="1"/>
  <c r="V102" i="1"/>
  <c r="V103" i="1"/>
  <c r="V104" i="1"/>
  <c r="V105" i="1"/>
  <c r="V107" i="1"/>
  <c r="V108" i="1"/>
  <c r="V109" i="1"/>
  <c r="V110" i="1"/>
  <c r="V112" i="1"/>
  <c r="V113" i="1"/>
  <c r="V114" i="1"/>
  <c r="V115" i="1"/>
  <c r="V116" i="1"/>
  <c r="V118" i="1"/>
  <c r="T131" i="1"/>
  <c r="T132" i="1"/>
  <c r="T80" i="1"/>
  <c r="T133" i="1"/>
  <c r="T134" i="1"/>
  <c r="T135" i="1"/>
  <c r="T136" i="1"/>
  <c r="T137" i="1"/>
  <c r="T138" i="1"/>
  <c r="T117" i="1"/>
  <c r="T2" i="1"/>
  <c r="T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4" i="1"/>
  <c r="T25" i="1"/>
  <c r="T26" i="1"/>
  <c r="T27" i="1"/>
  <c r="T28" i="1"/>
  <c r="T29" i="1"/>
  <c r="T30" i="1"/>
  <c r="T31" i="1"/>
  <c r="T32" i="1"/>
  <c r="T33" i="1"/>
  <c r="T34" i="1"/>
  <c r="T36" i="1"/>
  <c r="T37" i="1"/>
  <c r="T39" i="1"/>
  <c r="T40" i="1"/>
  <c r="T41" i="1"/>
  <c r="T43" i="1"/>
  <c r="T45" i="1"/>
  <c r="T46" i="1"/>
  <c r="T47" i="1"/>
  <c r="T48" i="1"/>
  <c r="T49" i="1"/>
  <c r="T50" i="1"/>
  <c r="T51" i="1"/>
  <c r="T52" i="1"/>
  <c r="T53" i="1"/>
  <c r="T55" i="1"/>
  <c r="T58" i="1"/>
  <c r="T59" i="1"/>
  <c r="T61" i="1"/>
  <c r="T62" i="1"/>
  <c r="T63" i="1"/>
  <c r="T64" i="1"/>
  <c r="T65" i="1"/>
  <c r="T66" i="1"/>
  <c r="T67" i="1"/>
  <c r="T68" i="1"/>
  <c r="T71" i="1"/>
  <c r="T72" i="1"/>
  <c r="T74" i="1"/>
  <c r="T75" i="1"/>
  <c r="T76" i="1"/>
  <c r="T77" i="1"/>
  <c r="T78" i="1"/>
  <c r="T79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100" i="1"/>
  <c r="T101" i="1"/>
  <c r="T102" i="1"/>
  <c r="T103" i="1"/>
  <c r="T104" i="1"/>
  <c r="T105" i="1"/>
  <c r="T107" i="1"/>
  <c r="T108" i="1"/>
  <c r="T109" i="1"/>
  <c r="T110" i="1"/>
  <c r="T112" i="1"/>
  <c r="T113" i="1"/>
  <c r="T114" i="1"/>
  <c r="T115" i="1"/>
  <c r="T116" i="1"/>
  <c r="T118" i="1"/>
  <c r="R131" i="1"/>
  <c r="R132" i="1"/>
  <c r="R133" i="1"/>
  <c r="R134" i="1"/>
  <c r="R135" i="1"/>
  <c r="R136" i="1"/>
  <c r="R137" i="1"/>
  <c r="R138" i="1"/>
  <c r="R80" i="1"/>
  <c r="R7" i="1"/>
  <c r="R2" i="1"/>
  <c r="R4" i="1"/>
  <c r="R6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4" i="1"/>
  <c r="R25" i="1"/>
  <c r="R26" i="1"/>
  <c r="R27" i="1"/>
  <c r="R28" i="1"/>
  <c r="R29" i="1"/>
  <c r="R30" i="1"/>
  <c r="R31" i="1"/>
  <c r="R32" i="1"/>
  <c r="R33" i="1"/>
  <c r="R34" i="1"/>
  <c r="R36" i="1"/>
  <c r="R37" i="1"/>
  <c r="R39" i="1"/>
  <c r="R40" i="1"/>
  <c r="R41" i="1"/>
  <c r="R43" i="1"/>
  <c r="R45" i="1"/>
  <c r="R46" i="1"/>
  <c r="R47" i="1"/>
  <c r="R48" i="1"/>
  <c r="R49" i="1"/>
  <c r="R50" i="1"/>
  <c r="R51" i="1"/>
  <c r="R52" i="1"/>
  <c r="R53" i="1"/>
  <c r="R55" i="1"/>
  <c r="R58" i="1"/>
  <c r="R59" i="1"/>
  <c r="R61" i="1"/>
  <c r="R62" i="1"/>
  <c r="R63" i="1"/>
  <c r="R64" i="1"/>
  <c r="R65" i="1"/>
  <c r="R66" i="1"/>
  <c r="R67" i="1"/>
  <c r="R68" i="1"/>
  <c r="R71" i="1"/>
  <c r="R72" i="1"/>
  <c r="R74" i="1"/>
  <c r="R75" i="1"/>
  <c r="R76" i="1"/>
  <c r="R77" i="1"/>
  <c r="R78" i="1"/>
  <c r="R79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100" i="1"/>
  <c r="R101" i="1"/>
  <c r="R102" i="1"/>
  <c r="R103" i="1"/>
  <c r="R104" i="1"/>
  <c r="R105" i="1"/>
  <c r="R107" i="1"/>
  <c r="R108" i="1"/>
  <c r="R109" i="1"/>
  <c r="R110" i="1"/>
  <c r="R112" i="1"/>
  <c r="R113" i="1"/>
  <c r="R114" i="1"/>
  <c r="R115" i="1"/>
  <c r="R116" i="1"/>
  <c r="R117" i="1"/>
  <c r="R118" i="1"/>
  <c r="C131" i="1"/>
  <c r="J131" i="1"/>
  <c r="C132" i="1"/>
  <c r="J132" i="1"/>
  <c r="C133" i="1"/>
  <c r="J133" i="1"/>
  <c r="C134" i="1"/>
  <c r="J134" i="1"/>
  <c r="C135" i="1"/>
  <c r="J135" i="1"/>
  <c r="C136" i="1"/>
  <c r="J136" i="1"/>
  <c r="C137" i="1"/>
  <c r="J137" i="1"/>
  <c r="C138" i="1"/>
  <c r="J138" i="1"/>
  <c r="C2" i="1"/>
  <c r="C117" i="1"/>
  <c r="C80" i="1"/>
  <c r="C32" i="1"/>
  <c r="C30" i="1"/>
  <c r="C89" i="1"/>
  <c r="C75" i="1"/>
  <c r="C4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4" i="1"/>
  <c r="J24" i="1"/>
  <c r="C25" i="1"/>
  <c r="C26" i="1"/>
  <c r="C27" i="1"/>
  <c r="C28" i="1"/>
  <c r="C29" i="1"/>
  <c r="C31" i="1"/>
  <c r="C33" i="1"/>
  <c r="C34" i="1"/>
  <c r="C36" i="1"/>
  <c r="C37" i="1"/>
  <c r="C39" i="1"/>
  <c r="C40" i="1"/>
  <c r="C41" i="1"/>
  <c r="C43" i="1"/>
  <c r="C45" i="1"/>
  <c r="C46" i="1"/>
  <c r="C47" i="1"/>
  <c r="C48" i="1"/>
  <c r="C49" i="1"/>
  <c r="C50" i="1"/>
  <c r="C51" i="1"/>
  <c r="C52" i="1"/>
  <c r="C53" i="1"/>
  <c r="C55" i="1"/>
  <c r="C58" i="1"/>
  <c r="C59" i="1"/>
  <c r="C61" i="1"/>
  <c r="C62" i="1"/>
  <c r="C63" i="1"/>
  <c r="C64" i="1"/>
  <c r="C65" i="1"/>
  <c r="C66" i="1"/>
  <c r="C67" i="1"/>
  <c r="C68" i="1"/>
  <c r="C71" i="1"/>
  <c r="C72" i="1"/>
  <c r="C74" i="1"/>
  <c r="C76" i="1"/>
  <c r="C77" i="1"/>
  <c r="C78" i="1"/>
  <c r="C79" i="1"/>
  <c r="C82" i="1"/>
  <c r="C83" i="1"/>
  <c r="C84" i="1"/>
  <c r="C85" i="1"/>
  <c r="C86" i="1"/>
  <c r="C87" i="1"/>
  <c r="C88" i="1"/>
  <c r="C90" i="1"/>
  <c r="C91" i="1"/>
  <c r="C92" i="1"/>
  <c r="C93" i="1"/>
  <c r="C94" i="1"/>
  <c r="C95" i="1"/>
  <c r="C96" i="1"/>
  <c r="C97" i="1"/>
  <c r="C98" i="1"/>
  <c r="C100" i="1"/>
  <c r="C101" i="1"/>
  <c r="C102" i="1"/>
  <c r="C103" i="1"/>
  <c r="C104" i="1"/>
  <c r="C105" i="1"/>
  <c r="C107" i="1"/>
  <c r="C108" i="1"/>
  <c r="C109" i="1"/>
  <c r="C110" i="1"/>
  <c r="C112" i="1"/>
  <c r="C113" i="1"/>
  <c r="C114" i="1"/>
  <c r="C115" i="1"/>
  <c r="C116" i="1"/>
  <c r="C118" i="1"/>
  <c r="J2" i="1"/>
  <c r="Q2" i="1" s="1"/>
  <c r="J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5" i="1"/>
  <c r="Q25" i="1" s="1"/>
  <c r="J26" i="1"/>
  <c r="J27" i="1"/>
  <c r="B27" i="1" s="1"/>
  <c r="J28" i="1"/>
  <c r="Q28" i="1" s="1"/>
  <c r="J29" i="1"/>
  <c r="J30" i="1"/>
  <c r="J31" i="1"/>
  <c r="J32" i="1"/>
  <c r="J33" i="1"/>
  <c r="J34" i="1"/>
  <c r="J36" i="1"/>
  <c r="J37" i="1"/>
  <c r="J39" i="1"/>
  <c r="J40" i="1"/>
  <c r="J41" i="1"/>
  <c r="J43" i="1"/>
  <c r="J45" i="1"/>
  <c r="J46" i="1"/>
  <c r="J47" i="1"/>
  <c r="J48" i="1"/>
  <c r="J49" i="1"/>
  <c r="J50" i="1"/>
  <c r="J51" i="1"/>
  <c r="J52" i="1"/>
  <c r="J53" i="1"/>
  <c r="J55" i="1"/>
  <c r="J58" i="1"/>
  <c r="J59" i="1"/>
  <c r="J61" i="1"/>
  <c r="J62" i="1"/>
  <c r="J63" i="1"/>
  <c r="J64" i="1"/>
  <c r="J65" i="1"/>
  <c r="J66" i="1"/>
  <c r="J67" i="1"/>
  <c r="J68" i="1"/>
  <c r="J71" i="1"/>
  <c r="J72" i="1"/>
  <c r="J74" i="1"/>
  <c r="J75" i="1"/>
  <c r="J76" i="1"/>
  <c r="J77" i="1"/>
  <c r="J78" i="1"/>
  <c r="J79" i="1"/>
  <c r="J80" i="1"/>
  <c r="J81" i="1"/>
  <c r="Q81" i="1" s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100" i="1"/>
  <c r="J101" i="1"/>
  <c r="J102" i="1"/>
  <c r="J103" i="1"/>
  <c r="J104" i="1"/>
  <c r="J105" i="1"/>
  <c r="J107" i="1"/>
  <c r="J108" i="1"/>
  <c r="J109" i="1"/>
  <c r="J110" i="1"/>
  <c r="J112" i="1"/>
  <c r="J113" i="1"/>
  <c r="J114" i="1"/>
  <c r="J115" i="1"/>
  <c r="J116" i="1"/>
  <c r="J117" i="1"/>
  <c r="J118" i="1"/>
  <c r="O120" i="1"/>
  <c r="N120" i="1"/>
  <c r="M120" i="1"/>
  <c r="L120" i="1"/>
  <c r="K140" i="1"/>
  <c r="K143" i="1" s="1"/>
  <c r="K120" i="1"/>
  <c r="H143" i="1"/>
  <c r="H120" i="1"/>
  <c r="G143" i="1"/>
  <c r="G120" i="1"/>
  <c r="F143" i="1"/>
  <c r="F120" i="1"/>
  <c r="E143" i="1"/>
  <c r="E120" i="1"/>
  <c r="D120" i="1"/>
  <c r="DO117" i="1"/>
  <c r="CR127" i="1"/>
  <c r="CR125" i="1"/>
  <c r="CR124" i="1"/>
  <c r="CR120" i="1"/>
  <c r="DQ2" i="1"/>
  <c r="CQ125" i="1"/>
  <c r="CP125" i="1"/>
  <c r="CO125" i="1"/>
  <c r="CQ124" i="1"/>
  <c r="CP124" i="1"/>
  <c r="CO124" i="1"/>
  <c r="CQ127" i="1"/>
  <c r="CQ120" i="1"/>
  <c r="DO14" i="1"/>
  <c r="CP127" i="1"/>
  <c r="CP120" i="1"/>
  <c r="DO90" i="1"/>
  <c r="DO53" i="1"/>
  <c r="DO26" i="1"/>
  <c r="DO105" i="1"/>
  <c r="DO55" i="1"/>
  <c r="DO2" i="1"/>
  <c r="DO4" i="1"/>
  <c r="DO6" i="1"/>
  <c r="DO7" i="1"/>
  <c r="DO8" i="1"/>
  <c r="DO9" i="1"/>
  <c r="DO10" i="1"/>
  <c r="DO11" i="1"/>
  <c r="DO12" i="1"/>
  <c r="DO13" i="1"/>
  <c r="DO15" i="1"/>
  <c r="DO16" i="1"/>
  <c r="DO17" i="1"/>
  <c r="DO18" i="1"/>
  <c r="DO19" i="1"/>
  <c r="DO20" i="1"/>
  <c r="DO21" i="1"/>
  <c r="DO22" i="1"/>
  <c r="DO24" i="1"/>
  <c r="DO25" i="1"/>
  <c r="DO27" i="1"/>
  <c r="DO28" i="1"/>
  <c r="DO29" i="1"/>
  <c r="DO30" i="1"/>
  <c r="DO31" i="1"/>
  <c r="DO32" i="1"/>
  <c r="DO33" i="1"/>
  <c r="DO34" i="1"/>
  <c r="DO36" i="1"/>
  <c r="DO37" i="1"/>
  <c r="DO39" i="1"/>
  <c r="DO40" i="1"/>
  <c r="DO41" i="1"/>
  <c r="DO43" i="1"/>
  <c r="DO45" i="1"/>
  <c r="DO46" i="1"/>
  <c r="DO47" i="1"/>
  <c r="DO48" i="1"/>
  <c r="DO49" i="1"/>
  <c r="DO50" i="1"/>
  <c r="DO51" i="1"/>
  <c r="DO52" i="1"/>
  <c r="DO58" i="1"/>
  <c r="DO59" i="1"/>
  <c r="DO61" i="1"/>
  <c r="DO62" i="1"/>
  <c r="DO63" i="1"/>
  <c r="DO64" i="1"/>
  <c r="DO65" i="1"/>
  <c r="DO66" i="1"/>
  <c r="DO67" i="1"/>
  <c r="DO68" i="1"/>
  <c r="DO71" i="1"/>
  <c r="DO72" i="1"/>
  <c r="DO74" i="1"/>
  <c r="DO75" i="1"/>
  <c r="DO76" i="1"/>
  <c r="DO77" i="1"/>
  <c r="DO78" i="1"/>
  <c r="DO79" i="1"/>
  <c r="DO80" i="1"/>
  <c r="DO81" i="1"/>
  <c r="DO82" i="1"/>
  <c r="DO83" i="1"/>
  <c r="DO84" i="1"/>
  <c r="DO85" i="1"/>
  <c r="DO86" i="1"/>
  <c r="DO87" i="1"/>
  <c r="DO88" i="1"/>
  <c r="DO89" i="1"/>
  <c r="DO91" i="1"/>
  <c r="DO92" i="1"/>
  <c r="DO93" i="1"/>
  <c r="DO94" i="1"/>
  <c r="DO95" i="1"/>
  <c r="DO96" i="1"/>
  <c r="DO97" i="1"/>
  <c r="DO98" i="1"/>
  <c r="DO100" i="1"/>
  <c r="DO101" i="1"/>
  <c r="DO102" i="1"/>
  <c r="DO103" i="1"/>
  <c r="DO104" i="1"/>
  <c r="DO107" i="1"/>
  <c r="DO108" i="1"/>
  <c r="DO109" i="1"/>
  <c r="DO110" i="1"/>
  <c r="DO112" i="1"/>
  <c r="DO113" i="1"/>
  <c r="DO114" i="1"/>
  <c r="DO115" i="1"/>
  <c r="DO116" i="1"/>
  <c r="DO118" i="1"/>
  <c r="CO127" i="1"/>
  <c r="CO120" i="1"/>
  <c r="B111" i="1"/>
  <c r="B106" i="1"/>
  <c r="B73" i="1"/>
  <c r="B60" i="1"/>
  <c r="B57" i="1"/>
  <c r="B56" i="1"/>
  <c r="B54" i="1"/>
  <c r="B42" i="1"/>
  <c r="B5" i="1"/>
  <c r="CN127" i="1"/>
  <c r="CN120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CE127" i="1"/>
  <c r="CF127" i="1"/>
  <c r="CG127" i="1"/>
  <c r="CH127" i="1"/>
  <c r="CI127" i="1"/>
  <c r="CJ127" i="1"/>
  <c r="CK127" i="1"/>
  <c r="CL127" i="1"/>
  <c r="CM127" i="1"/>
  <c r="AC143" i="1"/>
  <c r="AB143" i="1"/>
  <c r="AA143" i="1"/>
  <c r="CM120" i="1"/>
  <c r="CL120" i="1"/>
  <c r="CK120" i="1"/>
  <c r="CJ120" i="1"/>
  <c r="CI120" i="1"/>
  <c r="CH120" i="1"/>
  <c r="CG120" i="1"/>
  <c r="CF120" i="1"/>
  <c r="CE120" i="1"/>
  <c r="CD120" i="1"/>
  <c r="CC120" i="1"/>
  <c r="CB120" i="1"/>
  <c r="CA120" i="1"/>
  <c r="BZ120" i="1"/>
  <c r="BY120" i="1"/>
  <c r="BX120" i="1"/>
  <c r="BW120" i="1"/>
  <c r="BV120" i="1"/>
  <c r="BU120" i="1"/>
  <c r="BT120" i="1"/>
  <c r="BS120" i="1"/>
  <c r="BR120" i="1"/>
  <c r="BQ120" i="1"/>
  <c r="BP120" i="1"/>
  <c r="BO120" i="1"/>
  <c r="BN120" i="1"/>
  <c r="BM120" i="1"/>
  <c r="BL120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O122" i="1"/>
  <c r="N122" i="1"/>
  <c r="M122" i="1"/>
  <c r="L122" i="1"/>
  <c r="K122" i="1"/>
  <c r="H122" i="1"/>
  <c r="G122" i="1"/>
  <c r="F122" i="1"/>
  <c r="E122" i="1"/>
  <c r="D122" i="1"/>
  <c r="J199" i="2"/>
  <c r="E161" i="2"/>
  <c r="S161" i="2" s="1"/>
  <c r="E170" i="2"/>
  <c r="S170" i="2" s="1"/>
  <c r="N199" i="2"/>
  <c r="N170" i="2"/>
  <c r="J190" i="2"/>
  <c r="N161" i="2"/>
  <c r="N190" i="2"/>
  <c r="O190" i="2" s="1"/>
  <c r="N223" i="2"/>
  <c r="N175" i="2"/>
  <c r="N193" i="2"/>
  <c r="N188" i="2"/>
  <c r="N176" i="2"/>
  <c r="N159" i="2"/>
  <c r="N184" i="2"/>
  <c r="N183" i="2"/>
  <c r="N171" i="2"/>
  <c r="N229" i="2"/>
  <c r="N155" i="2"/>
  <c r="N169" i="2"/>
  <c r="N162" i="2"/>
  <c r="N172" i="2"/>
  <c r="N185" i="2"/>
  <c r="N196" i="2"/>
  <c r="N200" i="2"/>
  <c r="N208" i="2"/>
  <c r="N211" i="2"/>
  <c r="N219" i="2"/>
  <c r="O219" i="2" s="1"/>
  <c r="N226" i="2"/>
  <c r="K238" i="2"/>
  <c r="K136" i="2" s="1"/>
  <c r="K139" i="2" s="1"/>
  <c r="I238" i="2"/>
  <c r="D238" i="2"/>
  <c r="E185" i="2"/>
  <c r="J171" i="2"/>
  <c r="E176" i="2"/>
  <c r="J172" i="2"/>
  <c r="J196" i="2"/>
  <c r="E183" i="2"/>
  <c r="S183" i="2" s="1"/>
  <c r="J155" i="2"/>
  <c r="J229" i="2"/>
  <c r="J193" i="2"/>
  <c r="E184" i="2"/>
  <c r="S184" i="2" s="1"/>
  <c r="E162" i="2"/>
  <c r="S162" i="2" s="1"/>
  <c r="J184" i="2"/>
  <c r="E159" i="2"/>
  <c r="J188" i="2"/>
  <c r="J200" i="2"/>
  <c r="E208" i="2"/>
  <c r="J226" i="2"/>
  <c r="E219" i="2"/>
  <c r="S219" i="2" s="1"/>
  <c r="E169" i="2"/>
  <c r="S169" i="2" s="1"/>
  <c r="J219" i="2"/>
  <c r="E175" i="2"/>
  <c r="S175" i="2" s="1"/>
  <c r="J211" i="2"/>
  <c r="E193" i="2"/>
  <c r="S193" i="2" s="1"/>
  <c r="E172" i="2"/>
  <c r="S172" i="2" s="1"/>
  <c r="E188" i="2"/>
  <c r="N127" i="2"/>
  <c r="N128" i="2"/>
  <c r="N129" i="2"/>
  <c r="N130" i="2"/>
  <c r="N131" i="2"/>
  <c r="N132" i="2"/>
  <c r="N133" i="2"/>
  <c r="N134" i="2"/>
  <c r="N117" i="2"/>
  <c r="N7" i="2"/>
  <c r="N80" i="2"/>
  <c r="N32" i="2"/>
  <c r="N43" i="2"/>
  <c r="N4" i="2"/>
  <c r="N16" i="2"/>
  <c r="N2" i="2"/>
  <c r="N50" i="2"/>
  <c r="N83" i="2"/>
  <c r="N24" i="2"/>
  <c r="N97" i="2"/>
  <c r="N30" i="2"/>
  <c r="N89" i="2"/>
  <c r="N75" i="2"/>
  <c r="N6" i="2"/>
  <c r="N8" i="2"/>
  <c r="N9" i="2"/>
  <c r="N10" i="2"/>
  <c r="N11" i="2"/>
  <c r="N12" i="2"/>
  <c r="N13" i="2"/>
  <c r="N14" i="2"/>
  <c r="N15" i="2"/>
  <c r="N17" i="2"/>
  <c r="N18" i="2"/>
  <c r="N19" i="2"/>
  <c r="N20" i="2"/>
  <c r="N21" i="2"/>
  <c r="N22" i="2"/>
  <c r="N25" i="2"/>
  <c r="N26" i="2"/>
  <c r="N28" i="2"/>
  <c r="N29" i="2"/>
  <c r="N31" i="2"/>
  <c r="N33" i="2"/>
  <c r="N34" i="2"/>
  <c r="N36" i="2"/>
  <c r="N37" i="2"/>
  <c r="N39" i="2"/>
  <c r="N40" i="2"/>
  <c r="N41" i="2"/>
  <c r="N45" i="2"/>
  <c r="N46" i="2"/>
  <c r="N47" i="2"/>
  <c r="N48" i="2"/>
  <c r="N49" i="2"/>
  <c r="N51" i="2"/>
  <c r="N52" i="2"/>
  <c r="N53" i="2"/>
  <c r="N55" i="2"/>
  <c r="N58" i="2"/>
  <c r="N59" i="2"/>
  <c r="N61" i="2"/>
  <c r="N62" i="2"/>
  <c r="N63" i="2"/>
  <c r="N64" i="2"/>
  <c r="N65" i="2"/>
  <c r="N66" i="2"/>
  <c r="N67" i="2"/>
  <c r="N68" i="2"/>
  <c r="N71" i="2"/>
  <c r="N72" i="2"/>
  <c r="N74" i="2"/>
  <c r="N76" i="2"/>
  <c r="N77" i="2"/>
  <c r="N78" i="2"/>
  <c r="N79" i="2"/>
  <c r="N81" i="2"/>
  <c r="N82" i="2"/>
  <c r="N84" i="2"/>
  <c r="N85" i="2"/>
  <c r="N86" i="2"/>
  <c r="N87" i="2"/>
  <c r="N88" i="2"/>
  <c r="N90" i="2"/>
  <c r="N91" i="2"/>
  <c r="N92" i="2"/>
  <c r="N93" i="2"/>
  <c r="N94" i="2"/>
  <c r="N95" i="2"/>
  <c r="N96" i="2"/>
  <c r="N98" i="2"/>
  <c r="N100" i="2"/>
  <c r="N101" i="2"/>
  <c r="N102" i="2"/>
  <c r="N103" i="2"/>
  <c r="N104" i="2"/>
  <c r="N105" i="2"/>
  <c r="N107" i="2"/>
  <c r="N108" i="2"/>
  <c r="N109" i="2"/>
  <c r="N110" i="2"/>
  <c r="N112" i="2"/>
  <c r="N113" i="2"/>
  <c r="N114" i="2"/>
  <c r="N115" i="2"/>
  <c r="N116" i="2"/>
  <c r="N118" i="2"/>
  <c r="M130" i="2"/>
  <c r="M132" i="2"/>
  <c r="M91" i="2"/>
  <c r="M7" i="2"/>
  <c r="M2" i="2"/>
  <c r="M75" i="2"/>
  <c r="M6" i="2"/>
  <c r="M82" i="2"/>
  <c r="M8" i="2"/>
  <c r="M9" i="2"/>
  <c r="M10" i="2"/>
  <c r="M11" i="2"/>
  <c r="M12" i="2"/>
  <c r="M13" i="2"/>
  <c r="M14" i="2"/>
  <c r="M15" i="2"/>
  <c r="M17" i="2"/>
  <c r="M18" i="2"/>
  <c r="M19" i="2"/>
  <c r="M20" i="2"/>
  <c r="M21" i="2"/>
  <c r="M22" i="2"/>
  <c r="M26" i="2"/>
  <c r="M28" i="2"/>
  <c r="M29" i="2"/>
  <c r="M31" i="2"/>
  <c r="M33" i="2"/>
  <c r="M34" i="2"/>
  <c r="M36" i="2"/>
  <c r="M37" i="2"/>
  <c r="M39" i="2"/>
  <c r="M40" i="2"/>
  <c r="M41" i="2"/>
  <c r="M45" i="2"/>
  <c r="M46" i="2"/>
  <c r="M48" i="2"/>
  <c r="M49" i="2"/>
  <c r="M51" i="2"/>
  <c r="M52" i="2"/>
  <c r="M53" i="2"/>
  <c r="M55" i="2"/>
  <c r="M58" i="2"/>
  <c r="M59" i="2"/>
  <c r="M61" i="2"/>
  <c r="M62" i="2"/>
  <c r="M63" i="2"/>
  <c r="M64" i="2"/>
  <c r="M65" i="2"/>
  <c r="M67" i="2"/>
  <c r="M68" i="2"/>
  <c r="M71" i="2"/>
  <c r="M72" i="2"/>
  <c r="M76" i="2"/>
  <c r="M77" i="2"/>
  <c r="M78" i="2"/>
  <c r="M79" i="2"/>
  <c r="M81" i="2"/>
  <c r="M84" i="2"/>
  <c r="M85" i="2"/>
  <c r="M86" i="2"/>
  <c r="M87" i="2"/>
  <c r="M90" i="2"/>
  <c r="M93" i="2"/>
  <c r="M94" i="2"/>
  <c r="M96" i="2"/>
  <c r="M98" i="2"/>
  <c r="M100" i="2"/>
  <c r="M101" i="2"/>
  <c r="M102" i="2"/>
  <c r="M103" i="2"/>
  <c r="M104" i="2"/>
  <c r="M108" i="2"/>
  <c r="M109" i="2"/>
  <c r="M110" i="2"/>
  <c r="M112" i="2"/>
  <c r="M113" i="2"/>
  <c r="M114" i="2"/>
  <c r="M115" i="2"/>
  <c r="M116" i="2"/>
  <c r="M137" i="2"/>
  <c r="M127" i="2"/>
  <c r="M128" i="2"/>
  <c r="M129" i="2"/>
  <c r="M131" i="2"/>
  <c r="M133" i="2"/>
  <c r="M134" i="2"/>
  <c r="I139" i="2"/>
  <c r="I120" i="2"/>
  <c r="D139" i="2"/>
  <c r="D120" i="2"/>
  <c r="C139" i="2"/>
  <c r="J208" i="2"/>
  <c r="J183" i="2"/>
  <c r="J185" i="2"/>
  <c r="J176" i="2"/>
  <c r="J175" i="2"/>
  <c r="J169" i="2"/>
  <c r="J162" i="2"/>
  <c r="J159" i="2"/>
  <c r="E229" i="2"/>
  <c r="S229" i="2" s="1"/>
  <c r="E226" i="2"/>
  <c r="S226" i="2" s="1"/>
  <c r="E211" i="2"/>
  <c r="S211" i="2" s="1"/>
  <c r="E200" i="2"/>
  <c r="S200" i="2" s="1"/>
  <c r="E196" i="2"/>
  <c r="E171" i="2"/>
  <c r="E155" i="2"/>
  <c r="J137" i="2"/>
  <c r="J134" i="2"/>
  <c r="E137" i="2"/>
  <c r="E134" i="2"/>
  <c r="Q134" i="2"/>
  <c r="P134" i="2"/>
  <c r="Q117" i="2"/>
  <c r="P117" i="2"/>
  <c r="J117" i="2"/>
  <c r="E117" i="2"/>
  <c r="B117" i="2"/>
  <c r="J14" i="2"/>
  <c r="Q14" i="2"/>
  <c r="P14" i="2"/>
  <c r="E14" i="2"/>
  <c r="B14" i="2"/>
  <c r="J90" i="2"/>
  <c r="Q90" i="2"/>
  <c r="P90" i="2"/>
  <c r="E90" i="2"/>
  <c r="B90" i="2"/>
  <c r="E55" i="2"/>
  <c r="Q55" i="2"/>
  <c r="P55" i="2"/>
  <c r="J55" i="2"/>
  <c r="B55" i="2"/>
  <c r="Q30" i="2"/>
  <c r="P30" i="2"/>
  <c r="B30" i="2"/>
  <c r="G120" i="2"/>
  <c r="Q95" i="2"/>
  <c r="Q82" i="2"/>
  <c r="Q7" i="2"/>
  <c r="Q62" i="2"/>
  <c r="Q103" i="2"/>
  <c r="Q43" i="2"/>
  <c r="Q118" i="2"/>
  <c r="Q2" i="2"/>
  <c r="Q4" i="2"/>
  <c r="Q6" i="2"/>
  <c r="Q8" i="2"/>
  <c r="Q9" i="2"/>
  <c r="Q10" i="2"/>
  <c r="Q11" i="2"/>
  <c r="Q12" i="2"/>
  <c r="Q13" i="2"/>
  <c r="Q15" i="2"/>
  <c r="Q16" i="2"/>
  <c r="Q17" i="2"/>
  <c r="Q18" i="2"/>
  <c r="Q19" i="2"/>
  <c r="Q20" i="2"/>
  <c r="Q21" i="2"/>
  <c r="Q22" i="2"/>
  <c r="Q24" i="2"/>
  <c r="Q25" i="2"/>
  <c r="Q26" i="2"/>
  <c r="Q27" i="2"/>
  <c r="Q28" i="2"/>
  <c r="Q29" i="2"/>
  <c r="Q31" i="2"/>
  <c r="Q32" i="2"/>
  <c r="Q33" i="2"/>
  <c r="Q34" i="2"/>
  <c r="Q36" i="2"/>
  <c r="Q37" i="2"/>
  <c r="Q39" i="2"/>
  <c r="Q40" i="2"/>
  <c r="Q41" i="2"/>
  <c r="Q45" i="2"/>
  <c r="Q46" i="2"/>
  <c r="Q47" i="2"/>
  <c r="Q48" i="2"/>
  <c r="Q49" i="2"/>
  <c r="Q50" i="2"/>
  <c r="Q51" i="2"/>
  <c r="Q52" i="2"/>
  <c r="Q53" i="2"/>
  <c r="Q58" i="2"/>
  <c r="Q59" i="2"/>
  <c r="Q61" i="2"/>
  <c r="Q63" i="2"/>
  <c r="Q64" i="2"/>
  <c r="Q65" i="2"/>
  <c r="Q66" i="2"/>
  <c r="Q67" i="2"/>
  <c r="Q68" i="2"/>
  <c r="Q71" i="2"/>
  <c r="Q72" i="2"/>
  <c r="Q74" i="2"/>
  <c r="Q75" i="2"/>
  <c r="Q76" i="2"/>
  <c r="Q77" i="2"/>
  <c r="Q78" i="2"/>
  <c r="Q79" i="2"/>
  <c r="Q80" i="2"/>
  <c r="Q81" i="2"/>
  <c r="Q83" i="2"/>
  <c r="Q84" i="2"/>
  <c r="Q85" i="2"/>
  <c r="Q86" i="2"/>
  <c r="Q87" i="2"/>
  <c r="Q88" i="2"/>
  <c r="Q89" i="2"/>
  <c r="Q91" i="2"/>
  <c r="Q92" i="2"/>
  <c r="Q93" i="2"/>
  <c r="Q94" i="2"/>
  <c r="Q96" i="2"/>
  <c r="Q97" i="2"/>
  <c r="Q98" i="2"/>
  <c r="Q100" i="2"/>
  <c r="Q101" i="2"/>
  <c r="Q102" i="2"/>
  <c r="Q104" i="2"/>
  <c r="Q105" i="2"/>
  <c r="Q107" i="2"/>
  <c r="Q108" i="2"/>
  <c r="Q109" i="2"/>
  <c r="Q110" i="2"/>
  <c r="Q112" i="2"/>
  <c r="Q113" i="2"/>
  <c r="Q114" i="2"/>
  <c r="Q115" i="2"/>
  <c r="Q116" i="2"/>
  <c r="Q127" i="2"/>
  <c r="Q128" i="2"/>
  <c r="Q129" i="2"/>
  <c r="Q130" i="2"/>
  <c r="Q131" i="2"/>
  <c r="Q132" i="2"/>
  <c r="Q133" i="2"/>
  <c r="F120" i="2"/>
  <c r="K120" i="2"/>
  <c r="L120" i="2"/>
  <c r="P62" i="2"/>
  <c r="P118" i="2"/>
  <c r="P2" i="2"/>
  <c r="P4" i="2"/>
  <c r="P6" i="2"/>
  <c r="P7" i="2"/>
  <c r="P8" i="2"/>
  <c r="P9" i="2"/>
  <c r="P10" i="2"/>
  <c r="P11" i="2"/>
  <c r="P12" i="2"/>
  <c r="P13" i="2"/>
  <c r="P15" i="2"/>
  <c r="P16" i="2"/>
  <c r="P17" i="2"/>
  <c r="P18" i="2"/>
  <c r="P19" i="2"/>
  <c r="P20" i="2"/>
  <c r="P21" i="2"/>
  <c r="P22" i="2"/>
  <c r="P24" i="2"/>
  <c r="P25" i="2"/>
  <c r="P26" i="2"/>
  <c r="P27" i="2"/>
  <c r="P28" i="2"/>
  <c r="P29" i="2"/>
  <c r="P31" i="2"/>
  <c r="P32" i="2"/>
  <c r="P33" i="2"/>
  <c r="P34" i="2"/>
  <c r="P36" i="2"/>
  <c r="P37" i="2"/>
  <c r="P39" i="2"/>
  <c r="P40" i="2"/>
  <c r="P41" i="2"/>
  <c r="P43" i="2"/>
  <c r="P45" i="2"/>
  <c r="P46" i="2"/>
  <c r="P47" i="2"/>
  <c r="P48" i="2"/>
  <c r="P49" i="2"/>
  <c r="P50" i="2"/>
  <c r="P51" i="2"/>
  <c r="P52" i="2"/>
  <c r="P53" i="2"/>
  <c r="P58" i="2"/>
  <c r="P59" i="2"/>
  <c r="P61" i="2"/>
  <c r="P63" i="2"/>
  <c r="P64" i="2"/>
  <c r="P65" i="2"/>
  <c r="P66" i="2"/>
  <c r="P67" i="2"/>
  <c r="P68" i="2"/>
  <c r="P71" i="2"/>
  <c r="P72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1" i="2"/>
  <c r="P92" i="2"/>
  <c r="P93" i="2"/>
  <c r="P94" i="2"/>
  <c r="P95" i="2"/>
  <c r="P96" i="2"/>
  <c r="P97" i="2"/>
  <c r="P98" i="2"/>
  <c r="P100" i="2"/>
  <c r="P101" i="2"/>
  <c r="P102" i="2"/>
  <c r="P103" i="2"/>
  <c r="P104" i="2"/>
  <c r="P105" i="2"/>
  <c r="P107" i="2"/>
  <c r="P108" i="2"/>
  <c r="P109" i="2"/>
  <c r="P110" i="2"/>
  <c r="P112" i="2"/>
  <c r="P113" i="2"/>
  <c r="P114" i="2"/>
  <c r="P115" i="2"/>
  <c r="P116" i="2"/>
  <c r="P127" i="2"/>
  <c r="P128" i="2"/>
  <c r="P129" i="2"/>
  <c r="P130" i="2"/>
  <c r="P131" i="2"/>
  <c r="P132" i="2"/>
  <c r="P133" i="2"/>
  <c r="B118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8" i="2"/>
  <c r="B97" i="2"/>
  <c r="B96" i="2"/>
  <c r="B95" i="2"/>
  <c r="B94" i="2"/>
  <c r="B93" i="2"/>
  <c r="B92" i="2"/>
  <c r="B91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4" i="2"/>
  <c r="B53" i="2"/>
  <c r="B52" i="2"/>
  <c r="B51" i="2"/>
  <c r="B50" i="2"/>
  <c r="B49" i="2"/>
  <c r="B48" i="2"/>
  <c r="B47" i="2"/>
  <c r="B46" i="2"/>
  <c r="B45" i="2"/>
  <c r="B43" i="2"/>
  <c r="B42" i="2"/>
  <c r="B41" i="2"/>
  <c r="B40" i="2"/>
  <c r="B39" i="2"/>
  <c r="B37" i="2"/>
  <c r="B36" i="2"/>
  <c r="B34" i="2"/>
  <c r="B33" i="2"/>
  <c r="B32" i="2"/>
  <c r="B31" i="2"/>
  <c r="B29" i="2"/>
  <c r="B28" i="2"/>
  <c r="B27" i="2"/>
  <c r="B26" i="2"/>
  <c r="B25" i="2"/>
  <c r="B24" i="2"/>
  <c r="B22" i="2"/>
  <c r="B21" i="2"/>
  <c r="B20" i="2"/>
  <c r="B19" i="2"/>
  <c r="B18" i="2"/>
  <c r="B17" i="2"/>
  <c r="B16" i="2"/>
  <c r="B15" i="2"/>
  <c r="B13" i="2"/>
  <c r="B12" i="2"/>
  <c r="B11" i="2"/>
  <c r="B10" i="2"/>
  <c r="B9" i="2"/>
  <c r="B8" i="2"/>
  <c r="B7" i="2"/>
  <c r="B6" i="2"/>
  <c r="B5" i="2"/>
  <c r="B4" i="2"/>
  <c r="B2" i="2"/>
  <c r="J118" i="2"/>
  <c r="J116" i="2"/>
  <c r="J115" i="2"/>
  <c r="J114" i="2"/>
  <c r="J113" i="2"/>
  <c r="J112" i="2"/>
  <c r="J110" i="2"/>
  <c r="J109" i="2"/>
  <c r="J108" i="2"/>
  <c r="J104" i="2"/>
  <c r="J103" i="2"/>
  <c r="J102" i="2"/>
  <c r="J101" i="2"/>
  <c r="J100" i="2"/>
  <c r="J98" i="2"/>
  <c r="J96" i="2"/>
  <c r="J94" i="2"/>
  <c r="J93" i="2"/>
  <c r="J92" i="2"/>
  <c r="J91" i="2"/>
  <c r="J87" i="2"/>
  <c r="J86" i="2"/>
  <c r="J85" i="2"/>
  <c r="J84" i="2"/>
  <c r="J82" i="2"/>
  <c r="J81" i="2"/>
  <c r="J80" i="2"/>
  <c r="J79" i="2"/>
  <c r="J78" i="2"/>
  <c r="J77" i="2"/>
  <c r="J76" i="2"/>
  <c r="J75" i="2"/>
  <c r="J72" i="2"/>
  <c r="J71" i="2"/>
  <c r="J68" i="2"/>
  <c r="J67" i="2"/>
  <c r="J66" i="2"/>
  <c r="J65" i="2"/>
  <c r="J64" i="2"/>
  <c r="J63" i="2"/>
  <c r="J62" i="2"/>
  <c r="J61" i="2"/>
  <c r="J59" i="2"/>
  <c r="J58" i="2"/>
  <c r="J53" i="2"/>
  <c r="J52" i="2"/>
  <c r="J51" i="2"/>
  <c r="J50" i="2"/>
  <c r="J49" i="2"/>
  <c r="J48" i="2"/>
  <c r="J46" i="2"/>
  <c r="J45" i="2"/>
  <c r="J41" i="2"/>
  <c r="J40" i="2"/>
  <c r="J39" i="2"/>
  <c r="J37" i="2"/>
  <c r="J36" i="2"/>
  <c r="J34" i="2"/>
  <c r="J33" i="2"/>
  <c r="J31" i="2"/>
  <c r="J29" i="2"/>
  <c r="J28" i="2"/>
  <c r="J27" i="2"/>
  <c r="J26" i="2"/>
  <c r="J25" i="2"/>
  <c r="J22" i="2"/>
  <c r="J21" i="2"/>
  <c r="J20" i="2"/>
  <c r="J19" i="2"/>
  <c r="J18" i="2"/>
  <c r="J17" i="2"/>
  <c r="J15" i="2"/>
  <c r="J13" i="2"/>
  <c r="J12" i="2"/>
  <c r="J11" i="2"/>
  <c r="J10" i="2"/>
  <c r="J9" i="2"/>
  <c r="J8" i="2"/>
  <c r="J6" i="2"/>
  <c r="J2" i="2"/>
  <c r="E116" i="2"/>
  <c r="E115" i="2"/>
  <c r="E114" i="2"/>
  <c r="E113" i="2"/>
  <c r="S113" i="2" s="1"/>
  <c r="E112" i="2"/>
  <c r="E110" i="2"/>
  <c r="E109" i="2"/>
  <c r="E108" i="2"/>
  <c r="S108" i="2" s="1"/>
  <c r="E107" i="2"/>
  <c r="S107" i="2" s="1"/>
  <c r="E104" i="2"/>
  <c r="S104" i="2" s="1"/>
  <c r="E103" i="2"/>
  <c r="S103" i="2" s="1"/>
  <c r="E102" i="2"/>
  <c r="S102" i="2" s="1"/>
  <c r="E101" i="2"/>
  <c r="S101" i="2" s="1"/>
  <c r="E98" i="2"/>
  <c r="E96" i="2"/>
  <c r="E94" i="2"/>
  <c r="S94" i="2" s="1"/>
  <c r="E93" i="2"/>
  <c r="E91" i="2"/>
  <c r="E87" i="2"/>
  <c r="S87" i="2" s="1"/>
  <c r="E86" i="2"/>
  <c r="S86" i="2" s="1"/>
  <c r="E85" i="2"/>
  <c r="E84" i="2"/>
  <c r="E82" i="2"/>
  <c r="S82" i="2" s="1"/>
  <c r="E81" i="2"/>
  <c r="S81" i="2" s="1"/>
  <c r="E79" i="2"/>
  <c r="E78" i="2"/>
  <c r="S78" i="2" s="1"/>
  <c r="E77" i="2"/>
  <c r="S77" i="2" s="1"/>
  <c r="E76" i="2"/>
  <c r="S76" i="2" s="1"/>
  <c r="E75" i="2"/>
  <c r="E74" i="2"/>
  <c r="E72" i="2"/>
  <c r="S72" i="2" s="1"/>
  <c r="E71" i="2"/>
  <c r="S71" i="2" s="1"/>
  <c r="E68" i="2"/>
  <c r="E67" i="2"/>
  <c r="E65" i="2"/>
  <c r="S65" i="2" s="1"/>
  <c r="E64" i="2"/>
  <c r="S64" i="2" s="1"/>
  <c r="E63" i="2"/>
  <c r="E62" i="2"/>
  <c r="S62" i="2" s="1"/>
  <c r="E61" i="2"/>
  <c r="S61" i="2" s="1"/>
  <c r="E59" i="2"/>
  <c r="S59" i="2" s="1"/>
  <c r="E58" i="2"/>
  <c r="E53" i="2"/>
  <c r="S53" i="2" s="1"/>
  <c r="E52" i="2"/>
  <c r="S52" i="2" s="1"/>
  <c r="E51" i="2"/>
  <c r="S51" i="2" s="1"/>
  <c r="E49" i="2"/>
  <c r="S49" i="2" s="1"/>
  <c r="E48" i="2"/>
  <c r="S48" i="2" s="1"/>
  <c r="E46" i="2"/>
  <c r="S46" i="2" s="1"/>
  <c r="E45" i="2"/>
  <c r="S45" i="2" s="1"/>
  <c r="E43" i="2"/>
  <c r="S43" i="2" s="1"/>
  <c r="E41" i="2"/>
  <c r="S41" i="2" s="1"/>
  <c r="E40" i="2"/>
  <c r="S40" i="2" s="1"/>
  <c r="E39" i="2"/>
  <c r="S39" i="2" s="1"/>
  <c r="E37" i="2"/>
  <c r="E36" i="2"/>
  <c r="S36" i="2" s="1"/>
  <c r="E34" i="2"/>
  <c r="S34" i="2" s="1"/>
  <c r="E33" i="2"/>
  <c r="S33" i="2" s="1"/>
  <c r="E31" i="2"/>
  <c r="E29" i="2"/>
  <c r="S29" i="2" s="1"/>
  <c r="E28" i="2"/>
  <c r="S28" i="2" s="1"/>
  <c r="E26" i="2"/>
  <c r="S26" i="2" s="1"/>
  <c r="E22" i="2"/>
  <c r="E21" i="2"/>
  <c r="E20" i="2"/>
  <c r="E19" i="2"/>
  <c r="S19" i="2" s="1"/>
  <c r="E18" i="2"/>
  <c r="E17" i="2"/>
  <c r="E15" i="2"/>
  <c r="E13" i="2"/>
  <c r="S13" i="2" s="1"/>
  <c r="E12" i="2"/>
  <c r="E11" i="2"/>
  <c r="E10" i="2"/>
  <c r="E9" i="2"/>
  <c r="S9" i="2" s="1"/>
  <c r="E8" i="2"/>
  <c r="E7" i="2"/>
  <c r="S7" i="2" s="1"/>
  <c r="E6" i="2"/>
  <c r="S6" i="2" s="1"/>
  <c r="E2" i="2"/>
  <c r="S2" i="2" s="1"/>
  <c r="L122" i="2"/>
  <c r="K122" i="2"/>
  <c r="I122" i="2"/>
  <c r="G122" i="2"/>
  <c r="F122" i="2"/>
  <c r="D122" i="2"/>
  <c r="B139" i="2"/>
  <c r="V60" i="3"/>
  <c r="W38" i="3"/>
  <c r="B38" i="3" s="1"/>
  <c r="W58" i="3"/>
  <c r="W57" i="3"/>
  <c r="W56" i="3"/>
  <c r="W55" i="3"/>
  <c r="W44" i="3"/>
  <c r="B44" i="3" s="1"/>
  <c r="W43" i="3"/>
  <c r="B43" i="3" s="1"/>
  <c r="W41" i="3"/>
  <c r="B41" i="3" s="1"/>
  <c r="W40" i="3"/>
  <c r="B40" i="3" s="1"/>
  <c r="W39" i="3"/>
  <c r="B39" i="3" s="1"/>
  <c r="W37" i="3"/>
  <c r="W36" i="3"/>
  <c r="B36" i="3" s="1"/>
  <c r="W35" i="3"/>
  <c r="B35" i="3" s="1"/>
  <c r="W34" i="3"/>
  <c r="B34" i="3" s="1"/>
  <c r="W33" i="3"/>
  <c r="B33" i="3" s="1"/>
  <c r="W32" i="3"/>
  <c r="B32" i="3" s="1"/>
  <c r="W31" i="3"/>
  <c r="B31" i="3" s="1"/>
  <c r="W30" i="3"/>
  <c r="B30" i="3" s="1"/>
  <c r="W29" i="3"/>
  <c r="B29" i="3" s="1"/>
  <c r="W28" i="3"/>
  <c r="B28" i="3" s="1"/>
  <c r="W27" i="3"/>
  <c r="B27" i="3" s="1"/>
  <c r="W26" i="3"/>
  <c r="B26" i="3" s="1"/>
  <c r="W25" i="3"/>
  <c r="B25" i="3" s="1"/>
  <c r="W24" i="3"/>
  <c r="B24" i="3" s="1"/>
  <c r="W23" i="3"/>
  <c r="B23" i="3" s="1"/>
  <c r="W22" i="3"/>
  <c r="B22" i="3" s="1"/>
  <c r="W21" i="3"/>
  <c r="B21" i="3" s="1"/>
  <c r="W20" i="3"/>
  <c r="B20" i="3" s="1"/>
  <c r="W19" i="3"/>
  <c r="B19" i="3" s="1"/>
  <c r="W18" i="3"/>
  <c r="B18" i="3" s="1"/>
  <c r="W17" i="3"/>
  <c r="B17" i="3" s="1"/>
  <c r="W16" i="3"/>
  <c r="B16" i="3" s="1"/>
  <c r="W15" i="3"/>
  <c r="B15" i="3" s="1"/>
  <c r="W14" i="3"/>
  <c r="B14" i="3" s="1"/>
  <c r="W13" i="3"/>
  <c r="B13" i="3" s="1"/>
  <c r="W12" i="3"/>
  <c r="B12" i="3" s="1"/>
  <c r="W11" i="3"/>
  <c r="B11" i="3" s="1"/>
  <c r="W10" i="3"/>
  <c r="B10" i="3" s="1"/>
  <c r="W9" i="3"/>
  <c r="B9" i="3" s="1"/>
  <c r="W8" i="3"/>
  <c r="B8" i="3" s="1"/>
  <c r="W7" i="3"/>
  <c r="B7" i="3" s="1"/>
  <c r="W6" i="3"/>
  <c r="B6" i="3" s="1"/>
  <c r="W5" i="3"/>
  <c r="B5" i="3" s="1"/>
  <c r="W4" i="3"/>
  <c r="B4" i="3" s="1"/>
  <c r="W3" i="3"/>
  <c r="B3" i="3" s="1"/>
  <c r="W2" i="3"/>
  <c r="B2" i="3" s="1"/>
  <c r="W45" i="3"/>
  <c r="B45" i="3" s="1"/>
  <c r="T45" i="3"/>
  <c r="S45" i="3"/>
  <c r="R45" i="3"/>
  <c r="Q45" i="3"/>
  <c r="P45" i="3"/>
  <c r="T44" i="3"/>
  <c r="S44" i="3"/>
  <c r="R44" i="3"/>
  <c r="Q44" i="3"/>
  <c r="P44" i="3"/>
  <c r="T43" i="3"/>
  <c r="S43" i="3"/>
  <c r="R43" i="3"/>
  <c r="Q43" i="3"/>
  <c r="P43" i="3"/>
  <c r="T41" i="3"/>
  <c r="S41" i="3"/>
  <c r="R41" i="3"/>
  <c r="Q41" i="3"/>
  <c r="P41" i="3"/>
  <c r="T40" i="3"/>
  <c r="S40" i="3"/>
  <c r="R40" i="3"/>
  <c r="Q40" i="3"/>
  <c r="P40" i="3"/>
  <c r="T39" i="3"/>
  <c r="S39" i="3"/>
  <c r="R39" i="3"/>
  <c r="Q39" i="3"/>
  <c r="P39" i="3"/>
  <c r="T38" i="3"/>
  <c r="S38" i="3"/>
  <c r="R38" i="3"/>
  <c r="Q38" i="3"/>
  <c r="P38" i="3"/>
  <c r="T37" i="3"/>
  <c r="S37" i="3"/>
  <c r="R37" i="3"/>
  <c r="Q37" i="3"/>
  <c r="P37" i="3"/>
  <c r="T36" i="3"/>
  <c r="S36" i="3"/>
  <c r="R36" i="3"/>
  <c r="Q36" i="3"/>
  <c r="P36" i="3"/>
  <c r="T35" i="3"/>
  <c r="S35" i="3"/>
  <c r="R35" i="3"/>
  <c r="Q35" i="3"/>
  <c r="P35" i="3"/>
  <c r="T34" i="3"/>
  <c r="S34" i="3"/>
  <c r="R34" i="3"/>
  <c r="Q34" i="3"/>
  <c r="P34" i="3"/>
  <c r="T33" i="3"/>
  <c r="S33" i="3"/>
  <c r="R33" i="3"/>
  <c r="Q33" i="3"/>
  <c r="P33" i="3"/>
  <c r="T32" i="3"/>
  <c r="S32" i="3"/>
  <c r="R32" i="3"/>
  <c r="Q32" i="3"/>
  <c r="P32" i="3"/>
  <c r="T31" i="3"/>
  <c r="S31" i="3"/>
  <c r="R31" i="3"/>
  <c r="Q31" i="3"/>
  <c r="P31" i="3"/>
  <c r="T30" i="3"/>
  <c r="S30" i="3"/>
  <c r="R30" i="3"/>
  <c r="Q30" i="3"/>
  <c r="P30" i="3"/>
  <c r="T29" i="3"/>
  <c r="S29" i="3"/>
  <c r="R29" i="3"/>
  <c r="Q29" i="3"/>
  <c r="P29" i="3"/>
  <c r="T28" i="3"/>
  <c r="S28" i="3"/>
  <c r="R28" i="3"/>
  <c r="Q28" i="3"/>
  <c r="P28" i="3"/>
  <c r="T27" i="3"/>
  <c r="S27" i="3"/>
  <c r="R27" i="3"/>
  <c r="Q27" i="3"/>
  <c r="P27" i="3"/>
  <c r="T26" i="3"/>
  <c r="S26" i="3"/>
  <c r="R26" i="3"/>
  <c r="Q26" i="3"/>
  <c r="P26" i="3"/>
  <c r="T25" i="3"/>
  <c r="S25" i="3"/>
  <c r="R25" i="3"/>
  <c r="Q25" i="3"/>
  <c r="P25" i="3"/>
  <c r="T24" i="3"/>
  <c r="S24" i="3"/>
  <c r="R24" i="3"/>
  <c r="Q24" i="3"/>
  <c r="P24" i="3"/>
  <c r="T23" i="3"/>
  <c r="S23" i="3"/>
  <c r="R23" i="3"/>
  <c r="Q23" i="3"/>
  <c r="P23" i="3"/>
  <c r="T22" i="3"/>
  <c r="S22" i="3"/>
  <c r="R22" i="3"/>
  <c r="Q22" i="3"/>
  <c r="P22" i="3"/>
  <c r="T21" i="3"/>
  <c r="S21" i="3"/>
  <c r="R21" i="3"/>
  <c r="Q21" i="3"/>
  <c r="P21" i="3"/>
  <c r="T20" i="3"/>
  <c r="S20" i="3"/>
  <c r="R20" i="3"/>
  <c r="Q20" i="3"/>
  <c r="P20" i="3"/>
  <c r="T19" i="3"/>
  <c r="S19" i="3"/>
  <c r="R19" i="3"/>
  <c r="Q19" i="3"/>
  <c r="P19" i="3"/>
  <c r="T18" i="3"/>
  <c r="S18" i="3"/>
  <c r="R18" i="3"/>
  <c r="Q18" i="3"/>
  <c r="P18" i="3"/>
  <c r="T17" i="3"/>
  <c r="S17" i="3"/>
  <c r="R17" i="3"/>
  <c r="Q17" i="3"/>
  <c r="P17" i="3"/>
  <c r="T16" i="3"/>
  <c r="S16" i="3"/>
  <c r="R16" i="3"/>
  <c r="Q16" i="3"/>
  <c r="P16" i="3"/>
  <c r="T15" i="3"/>
  <c r="S15" i="3"/>
  <c r="R15" i="3"/>
  <c r="Q15" i="3"/>
  <c r="P15" i="3"/>
  <c r="T14" i="3"/>
  <c r="S14" i="3"/>
  <c r="R14" i="3"/>
  <c r="Q14" i="3"/>
  <c r="P14" i="3"/>
  <c r="T13" i="3"/>
  <c r="S13" i="3"/>
  <c r="R13" i="3"/>
  <c r="Q13" i="3"/>
  <c r="P13" i="3"/>
  <c r="T12" i="3"/>
  <c r="S12" i="3"/>
  <c r="R12" i="3"/>
  <c r="Q12" i="3"/>
  <c r="P12" i="3"/>
  <c r="T11" i="3"/>
  <c r="S11" i="3"/>
  <c r="R11" i="3"/>
  <c r="Q11" i="3"/>
  <c r="P11" i="3"/>
  <c r="T10" i="3"/>
  <c r="S10" i="3"/>
  <c r="R10" i="3"/>
  <c r="Q10" i="3"/>
  <c r="P10" i="3"/>
  <c r="T9" i="3"/>
  <c r="S9" i="3"/>
  <c r="R9" i="3"/>
  <c r="Q9" i="3"/>
  <c r="P9" i="3"/>
  <c r="T8" i="3"/>
  <c r="S8" i="3"/>
  <c r="R8" i="3"/>
  <c r="Q8" i="3"/>
  <c r="P8" i="3"/>
  <c r="T7" i="3"/>
  <c r="S7" i="3"/>
  <c r="R7" i="3"/>
  <c r="Q7" i="3"/>
  <c r="P7" i="3"/>
  <c r="T6" i="3"/>
  <c r="S6" i="3"/>
  <c r="R6" i="3"/>
  <c r="Q6" i="3"/>
  <c r="P6" i="3"/>
  <c r="T5" i="3"/>
  <c r="S5" i="3"/>
  <c r="R5" i="3"/>
  <c r="Q5" i="3"/>
  <c r="P5" i="3"/>
  <c r="T4" i="3"/>
  <c r="S4" i="3"/>
  <c r="R4" i="3"/>
  <c r="Q4" i="3"/>
  <c r="P4" i="3"/>
  <c r="T3" i="3"/>
  <c r="S3" i="3"/>
  <c r="R3" i="3"/>
  <c r="Q3" i="3"/>
  <c r="P3" i="3"/>
  <c r="T2" i="3"/>
  <c r="S2" i="3"/>
  <c r="R2" i="3"/>
  <c r="Q2" i="3"/>
  <c r="P2" i="3"/>
  <c r="C13" i="3"/>
  <c r="O13" i="3" s="1"/>
  <c r="C40" i="3"/>
  <c r="I40" i="3"/>
  <c r="C2" i="3"/>
  <c r="O2" i="3" s="1"/>
  <c r="C3" i="3"/>
  <c r="C4" i="3"/>
  <c r="C5" i="3"/>
  <c r="C6" i="3"/>
  <c r="O6" i="3" s="1"/>
  <c r="C7" i="3"/>
  <c r="C8" i="3"/>
  <c r="C9" i="3"/>
  <c r="C10" i="3"/>
  <c r="C11" i="3"/>
  <c r="C12" i="3"/>
  <c r="C15" i="3"/>
  <c r="C16" i="3"/>
  <c r="C17" i="3"/>
  <c r="C18" i="3"/>
  <c r="C19" i="3"/>
  <c r="C20" i="3"/>
  <c r="O20" i="3" s="1"/>
  <c r="C21" i="3"/>
  <c r="C22" i="3"/>
  <c r="O22" i="3" s="1"/>
  <c r="C23" i="3"/>
  <c r="C24" i="3"/>
  <c r="C25" i="3"/>
  <c r="O25" i="3" s="1"/>
  <c r="C26" i="3"/>
  <c r="C27" i="3"/>
  <c r="C28" i="3"/>
  <c r="C29" i="3"/>
  <c r="C31" i="3"/>
  <c r="C33" i="3"/>
  <c r="C34" i="3"/>
  <c r="C35" i="3"/>
  <c r="C36" i="3"/>
  <c r="C37" i="3"/>
  <c r="C38" i="3"/>
  <c r="C39" i="3"/>
  <c r="C41" i="3"/>
  <c r="C43" i="3"/>
  <c r="C44" i="3"/>
  <c r="C45" i="3"/>
  <c r="C54" i="3"/>
  <c r="C55" i="3"/>
  <c r="C56" i="3"/>
  <c r="C57" i="3"/>
  <c r="C58" i="3"/>
  <c r="D47" i="3"/>
  <c r="D60" i="3"/>
  <c r="E47" i="3"/>
  <c r="E60" i="3"/>
  <c r="F47" i="3"/>
  <c r="F60" i="3"/>
  <c r="G47" i="3"/>
  <c r="G60" i="3"/>
  <c r="H47" i="3"/>
  <c r="H60" i="3"/>
  <c r="I38" i="3"/>
  <c r="I37" i="3"/>
  <c r="I3" i="3"/>
  <c r="I5" i="3"/>
  <c r="I15" i="3"/>
  <c r="I7" i="3"/>
  <c r="I9" i="3"/>
  <c r="I10" i="3"/>
  <c r="I11" i="3"/>
  <c r="O11" i="3" s="1"/>
  <c r="I12" i="3"/>
  <c r="O12" i="3" s="1"/>
  <c r="I14" i="3"/>
  <c r="O14" i="3" s="1"/>
  <c r="I16" i="3"/>
  <c r="O16" i="3" s="1"/>
  <c r="I17" i="3"/>
  <c r="O17" i="3" s="1"/>
  <c r="I18" i="3"/>
  <c r="I19" i="3"/>
  <c r="I21" i="3"/>
  <c r="I23" i="3"/>
  <c r="I24" i="3"/>
  <c r="I26" i="3"/>
  <c r="I27" i="3"/>
  <c r="I28" i="3"/>
  <c r="I29" i="3"/>
  <c r="I30" i="3"/>
  <c r="O30" i="3" s="1"/>
  <c r="I31" i="3"/>
  <c r="I32" i="3"/>
  <c r="O32" i="3" s="1"/>
  <c r="I33" i="3"/>
  <c r="I34" i="3"/>
  <c r="I35" i="3"/>
  <c r="I36" i="3"/>
  <c r="I39" i="3"/>
  <c r="I41" i="3"/>
  <c r="I43" i="3"/>
  <c r="I44" i="3"/>
  <c r="I45" i="3"/>
  <c r="I54" i="3"/>
  <c r="I55" i="3"/>
  <c r="I56" i="3"/>
  <c r="I57" i="3"/>
  <c r="I58" i="3"/>
  <c r="J47" i="3"/>
  <c r="J60" i="3"/>
  <c r="K47" i="3"/>
  <c r="K60" i="3"/>
  <c r="L47" i="3"/>
  <c r="L60" i="3"/>
  <c r="M47" i="3"/>
  <c r="M60" i="3"/>
  <c r="N47" i="3"/>
  <c r="N60" i="3"/>
  <c r="O8" i="3"/>
  <c r="P54" i="3"/>
  <c r="P55" i="3"/>
  <c r="P56" i="3"/>
  <c r="P57" i="3"/>
  <c r="P58" i="3"/>
  <c r="Q54" i="3"/>
  <c r="Q55" i="3"/>
  <c r="Q56" i="3"/>
  <c r="Q57" i="3"/>
  <c r="Q58" i="3"/>
  <c r="R54" i="3"/>
  <c r="R55" i="3"/>
  <c r="R56" i="3"/>
  <c r="R57" i="3"/>
  <c r="R58" i="3"/>
  <c r="S54" i="3"/>
  <c r="S55" i="3"/>
  <c r="S56" i="3"/>
  <c r="S57" i="3"/>
  <c r="S58" i="3"/>
  <c r="T54" i="3"/>
  <c r="T55" i="3"/>
  <c r="T56" i="3"/>
  <c r="T57" i="3"/>
  <c r="T58" i="3"/>
  <c r="X47" i="3"/>
  <c r="X60" i="3"/>
  <c r="Y47" i="3"/>
  <c r="Y60" i="3"/>
  <c r="B60" i="3"/>
  <c r="V37" i="5"/>
  <c r="T32" i="5"/>
  <c r="S32" i="5"/>
  <c r="R32" i="5"/>
  <c r="Q32" i="5"/>
  <c r="P32" i="5"/>
  <c r="C32" i="5"/>
  <c r="I32" i="5"/>
  <c r="I17" i="5"/>
  <c r="I19" i="5"/>
  <c r="I26" i="5"/>
  <c r="O26" i="5" s="1"/>
  <c r="I25" i="5"/>
  <c r="O25" i="5" s="1"/>
  <c r="I24" i="5"/>
  <c r="O24" i="5" s="1"/>
  <c r="I23" i="5"/>
  <c r="O23" i="5" s="1"/>
  <c r="I22" i="5"/>
  <c r="I21" i="5"/>
  <c r="O21" i="5" s="1"/>
  <c r="I15" i="5"/>
  <c r="O15" i="5" s="1"/>
  <c r="I14" i="5"/>
  <c r="I13" i="5"/>
  <c r="O13" i="5" s="1"/>
  <c r="I12" i="5"/>
  <c r="O12" i="5" s="1"/>
  <c r="I11" i="5"/>
  <c r="I10" i="5"/>
  <c r="C22" i="5"/>
  <c r="O22" i="5" s="1"/>
  <c r="C20" i="5"/>
  <c r="O20" i="5" s="1"/>
  <c r="C19" i="5"/>
  <c r="C18" i="5"/>
  <c r="O18" i="5" s="1"/>
  <c r="C17" i="5"/>
  <c r="C16" i="5"/>
  <c r="O16" i="5" s="1"/>
  <c r="C14" i="5"/>
  <c r="C11" i="5"/>
  <c r="C10" i="5"/>
  <c r="C8" i="5"/>
  <c r="C7" i="5"/>
  <c r="O7" i="5" s="1"/>
  <c r="C6" i="5"/>
  <c r="O6" i="5" s="1"/>
  <c r="C5" i="5"/>
  <c r="O5" i="5" s="1"/>
  <c r="I8" i="5"/>
  <c r="C4" i="5"/>
  <c r="O4" i="5" s="1"/>
  <c r="I2" i="5"/>
  <c r="T26" i="5"/>
  <c r="S26" i="5"/>
  <c r="R26" i="5"/>
  <c r="Q26" i="5"/>
  <c r="P26" i="5"/>
  <c r="T25" i="5"/>
  <c r="S25" i="5"/>
  <c r="R25" i="5"/>
  <c r="Q25" i="5"/>
  <c r="P25" i="5"/>
  <c r="T24" i="5"/>
  <c r="S24" i="5"/>
  <c r="R24" i="5"/>
  <c r="Q24" i="5"/>
  <c r="P24" i="5"/>
  <c r="T23" i="5"/>
  <c r="S23" i="5"/>
  <c r="R23" i="5"/>
  <c r="Q23" i="5"/>
  <c r="P23" i="5"/>
  <c r="T22" i="5"/>
  <c r="S22" i="5"/>
  <c r="R22" i="5"/>
  <c r="Q22" i="5"/>
  <c r="P22" i="5"/>
  <c r="T21" i="5"/>
  <c r="S21" i="5"/>
  <c r="R21" i="5"/>
  <c r="Q21" i="5"/>
  <c r="P21" i="5"/>
  <c r="T20" i="5"/>
  <c r="S20" i="5"/>
  <c r="R20" i="5"/>
  <c r="Q20" i="5"/>
  <c r="P20" i="5"/>
  <c r="T19" i="5"/>
  <c r="S19" i="5"/>
  <c r="R19" i="5"/>
  <c r="Q19" i="5"/>
  <c r="P19" i="5"/>
  <c r="T18" i="5"/>
  <c r="S18" i="5"/>
  <c r="R18" i="5"/>
  <c r="Q18" i="5"/>
  <c r="P18" i="5"/>
  <c r="T17" i="5"/>
  <c r="S17" i="5"/>
  <c r="R17" i="5"/>
  <c r="Q17" i="5"/>
  <c r="P17" i="5"/>
  <c r="T16" i="5"/>
  <c r="S16" i="5"/>
  <c r="R16" i="5"/>
  <c r="Q16" i="5"/>
  <c r="P16" i="5"/>
  <c r="T15" i="5"/>
  <c r="S15" i="5"/>
  <c r="R15" i="5"/>
  <c r="Q15" i="5"/>
  <c r="P15" i="5"/>
  <c r="T14" i="5"/>
  <c r="S14" i="5"/>
  <c r="R14" i="5"/>
  <c r="Q14" i="5"/>
  <c r="P14" i="5"/>
  <c r="T13" i="5"/>
  <c r="S13" i="5"/>
  <c r="R13" i="5"/>
  <c r="Q13" i="5"/>
  <c r="P13" i="5"/>
  <c r="T12" i="5"/>
  <c r="S12" i="5"/>
  <c r="R12" i="5"/>
  <c r="Q12" i="5"/>
  <c r="P12" i="5"/>
  <c r="T11" i="5"/>
  <c r="S11" i="5"/>
  <c r="R11" i="5"/>
  <c r="Q11" i="5"/>
  <c r="P11" i="5"/>
  <c r="T10" i="5"/>
  <c r="S10" i="5"/>
  <c r="R10" i="5"/>
  <c r="Q10" i="5"/>
  <c r="P10" i="5"/>
  <c r="T8" i="5"/>
  <c r="S8" i="5"/>
  <c r="R8" i="5"/>
  <c r="Q8" i="5"/>
  <c r="P8" i="5"/>
  <c r="T7" i="5"/>
  <c r="S7" i="5"/>
  <c r="R7" i="5"/>
  <c r="Q7" i="5"/>
  <c r="P7" i="5"/>
  <c r="T6" i="5"/>
  <c r="S6" i="5"/>
  <c r="R6" i="5"/>
  <c r="Q6" i="5"/>
  <c r="P6" i="5"/>
  <c r="T5" i="5"/>
  <c r="S5" i="5"/>
  <c r="R5" i="5"/>
  <c r="Q5" i="5"/>
  <c r="P5" i="5"/>
  <c r="T4" i="5"/>
  <c r="S4" i="5"/>
  <c r="R4" i="5"/>
  <c r="Q4" i="5"/>
  <c r="P4" i="5"/>
  <c r="T2" i="5"/>
  <c r="S2" i="5"/>
  <c r="R2" i="5"/>
  <c r="Q2" i="5"/>
  <c r="P2" i="5"/>
  <c r="C31" i="5"/>
  <c r="C33" i="5"/>
  <c r="C34" i="5"/>
  <c r="O34" i="5" s="1"/>
  <c r="D28" i="5"/>
  <c r="D37" i="5"/>
  <c r="E28" i="5"/>
  <c r="E37" i="5"/>
  <c r="F28" i="5"/>
  <c r="F37" i="5"/>
  <c r="G28" i="5"/>
  <c r="G37" i="5"/>
  <c r="H28" i="5"/>
  <c r="H37" i="5"/>
  <c r="I31" i="5"/>
  <c r="I33" i="5"/>
  <c r="I35" i="5"/>
  <c r="O35" i="5" s="1"/>
  <c r="J28" i="5"/>
  <c r="J37" i="5"/>
  <c r="K28" i="5"/>
  <c r="K37" i="5"/>
  <c r="L28" i="5"/>
  <c r="L37" i="5"/>
  <c r="M28" i="5"/>
  <c r="M37" i="5"/>
  <c r="N28" i="5"/>
  <c r="N37" i="5"/>
  <c r="P31" i="5"/>
  <c r="P33" i="5"/>
  <c r="P34" i="5"/>
  <c r="P35" i="5"/>
  <c r="Q31" i="5"/>
  <c r="Q33" i="5"/>
  <c r="Q34" i="5"/>
  <c r="Q35" i="5"/>
  <c r="R31" i="5"/>
  <c r="R33" i="5"/>
  <c r="R34" i="5"/>
  <c r="R35" i="5"/>
  <c r="S31" i="5"/>
  <c r="S33" i="5"/>
  <c r="S34" i="5"/>
  <c r="S35" i="5"/>
  <c r="T31" i="5"/>
  <c r="T33" i="5"/>
  <c r="T34" i="5"/>
  <c r="T35" i="5"/>
  <c r="O2" i="4"/>
  <c r="O99" i="2"/>
  <c r="E163" i="2"/>
  <c r="S163" i="2" s="1"/>
  <c r="M163" i="2"/>
  <c r="E38" i="2"/>
  <c r="S38" i="2" s="1"/>
  <c r="E70" i="2"/>
  <c r="S70" i="2" s="1"/>
  <c r="H139" i="2"/>
  <c r="S234" i="2" l="1"/>
  <c r="S167" i="2"/>
  <c r="S16" i="2"/>
  <c r="S92" i="2"/>
  <c r="S10" i="2"/>
  <c r="S20" i="2"/>
  <c r="S114" i="2"/>
  <c r="S90" i="2"/>
  <c r="S155" i="2"/>
  <c r="S190" i="2"/>
  <c r="S197" i="2"/>
  <c r="S164" i="2"/>
  <c r="S84" i="2"/>
  <c r="S98" i="2"/>
  <c r="S110" i="2"/>
  <c r="S188" i="2"/>
  <c r="S159" i="2"/>
  <c r="S185" i="2"/>
  <c r="S233" i="2"/>
  <c r="S186" i="2"/>
  <c r="S203" i="2"/>
  <c r="S177" i="2"/>
  <c r="S83" i="2"/>
  <c r="S97" i="2"/>
  <c r="S99" i="2"/>
  <c r="S176" i="2"/>
  <c r="S15" i="2"/>
  <c r="S96" i="2"/>
  <c r="S109" i="2"/>
  <c r="S217" i="2"/>
  <c r="S11" i="2"/>
  <c r="S17" i="2"/>
  <c r="S21" i="2"/>
  <c r="S67" i="2"/>
  <c r="S91" i="2"/>
  <c r="S115" i="2"/>
  <c r="S14" i="2"/>
  <c r="S171" i="2"/>
  <c r="S8" i="2"/>
  <c r="S12" i="2"/>
  <c r="S18" i="2"/>
  <c r="S22" i="2"/>
  <c r="S31" i="2"/>
  <c r="S37" i="2"/>
  <c r="S58" i="2"/>
  <c r="S63" i="2"/>
  <c r="S68" i="2"/>
  <c r="S75" i="2"/>
  <c r="S79" i="2"/>
  <c r="S85" i="2"/>
  <c r="S93" i="2"/>
  <c r="S112" i="2"/>
  <c r="S116" i="2"/>
  <c r="S55" i="2"/>
  <c r="S117" i="2"/>
  <c r="S196" i="2"/>
  <c r="S208" i="2"/>
  <c r="S215" i="2"/>
  <c r="S198" i="2"/>
  <c r="S189" i="2"/>
  <c r="S100" i="2"/>
  <c r="E27" i="2"/>
  <c r="S27" i="2" s="1"/>
  <c r="M27" i="2"/>
  <c r="W101" i="1"/>
  <c r="Q75" i="1"/>
  <c r="O160" i="2"/>
  <c r="O128" i="2"/>
  <c r="O77" i="2"/>
  <c r="M32" i="2"/>
  <c r="O32" i="2" s="1"/>
  <c r="E32" i="2"/>
  <c r="S32" i="2" s="1"/>
  <c r="M107" i="2"/>
  <c r="O48" i="2"/>
  <c r="E66" i="2"/>
  <c r="S66" i="2" s="1"/>
  <c r="M16" i="2"/>
  <c r="O16" i="2" s="1"/>
  <c r="M89" i="2"/>
  <c r="O89" i="2" s="1"/>
  <c r="O201" i="2"/>
  <c r="Y185" i="4"/>
  <c r="W185" i="4" s="1"/>
  <c r="AB185" i="4"/>
  <c r="AB192" i="4"/>
  <c r="Y192" i="4"/>
  <c r="W192" i="4" s="1"/>
  <c r="B192" i="4" s="1"/>
  <c r="AB191" i="4"/>
  <c r="Y191" i="4"/>
  <c r="W191" i="4" s="1"/>
  <c r="B191" i="4" s="1"/>
  <c r="Y184" i="4"/>
  <c r="W184" i="4" s="1"/>
  <c r="B184" i="4" s="1"/>
  <c r="AB184" i="4"/>
  <c r="Y188" i="4"/>
  <c r="W188" i="4" s="1"/>
  <c r="B188" i="4" s="1"/>
  <c r="AB188" i="4"/>
  <c r="E118" i="2"/>
  <c r="S118" i="2" s="1"/>
  <c r="AB187" i="4"/>
  <c r="Y187" i="4"/>
  <c r="W187" i="4" s="1"/>
  <c r="AB183" i="4"/>
  <c r="Y183" i="4"/>
  <c r="W183" i="4" s="1"/>
  <c r="B183" i="4" s="1"/>
  <c r="Y190" i="4"/>
  <c r="W190" i="4" s="1"/>
  <c r="B190" i="4" s="1"/>
  <c r="AB190" i="4"/>
  <c r="AB193" i="4"/>
  <c r="Y193" i="4"/>
  <c r="W193" i="4" s="1"/>
  <c r="B193" i="4" s="1"/>
  <c r="W189" i="4"/>
  <c r="B189" i="4" s="1"/>
  <c r="AB189" i="4"/>
  <c r="Y194" i="4"/>
  <c r="W194" i="4" s="1"/>
  <c r="B194" i="4" s="1"/>
  <c r="AB194" i="4"/>
  <c r="AB186" i="4"/>
  <c r="Y186" i="4"/>
  <c r="W186" i="4" s="1"/>
  <c r="AB182" i="4"/>
  <c r="Y182" i="4"/>
  <c r="M47" i="2"/>
  <c r="O47" i="2" s="1"/>
  <c r="C107" i="4"/>
  <c r="C201" i="4" s="1"/>
  <c r="I107" i="4"/>
  <c r="Q107" i="4"/>
  <c r="T107" i="4"/>
  <c r="T201" i="4" s="1"/>
  <c r="S107" i="4"/>
  <c r="S201" i="4" s="1"/>
  <c r="W107" i="4"/>
  <c r="W201" i="4" s="1"/>
  <c r="P107" i="4"/>
  <c r="P201" i="4" s="1"/>
  <c r="R107" i="4"/>
  <c r="R201" i="4" s="1"/>
  <c r="B197" i="1"/>
  <c r="M23" i="2"/>
  <c r="O23" i="2" s="1"/>
  <c r="O191" i="4"/>
  <c r="O169" i="2"/>
  <c r="O145" i="4"/>
  <c r="O200" i="2"/>
  <c r="B193" i="1"/>
  <c r="O8" i="5"/>
  <c r="O71" i="2"/>
  <c r="O65" i="2"/>
  <c r="O61" i="2"/>
  <c r="O53" i="2"/>
  <c r="E25" i="2"/>
  <c r="S25" i="2" s="1"/>
  <c r="J74" i="2"/>
  <c r="S74" i="2" s="1"/>
  <c r="O87" i="2"/>
  <c r="O36" i="2"/>
  <c r="O63" i="2"/>
  <c r="O176" i="2"/>
  <c r="M105" i="2"/>
  <c r="O105" i="2" s="1"/>
  <c r="M95" i="2"/>
  <c r="O95" i="2" s="1"/>
  <c r="M83" i="2"/>
  <c r="O83" i="2" s="1"/>
  <c r="O67" i="5"/>
  <c r="C196" i="4"/>
  <c r="O187" i="4"/>
  <c r="O129" i="2"/>
  <c r="N62" i="3"/>
  <c r="O85" i="2"/>
  <c r="O2" i="2"/>
  <c r="O163" i="2"/>
  <c r="O31" i="5"/>
  <c r="Q30" i="1"/>
  <c r="B2" i="1"/>
  <c r="B203" i="4"/>
  <c r="B196" i="4" s="1"/>
  <c r="P196" i="4"/>
  <c r="L203" i="4"/>
  <c r="L205" i="4" s="1"/>
  <c r="K203" i="4"/>
  <c r="K205" i="4" s="1"/>
  <c r="O208" i="2"/>
  <c r="B195" i="1"/>
  <c r="B188" i="1"/>
  <c r="B179" i="1"/>
  <c r="B165" i="1"/>
  <c r="O209" i="2"/>
  <c r="B3" i="1"/>
  <c r="C171" i="4"/>
  <c r="C200" i="4" s="1"/>
  <c r="O28" i="2"/>
  <c r="O117" i="2"/>
  <c r="O188" i="2"/>
  <c r="Q219" i="1"/>
  <c r="O226" i="2"/>
  <c r="I96" i="5"/>
  <c r="P171" i="4"/>
  <c r="P200" i="4" s="1"/>
  <c r="O162" i="2"/>
  <c r="O164" i="2"/>
  <c r="C85" i="5"/>
  <c r="C120" i="2"/>
  <c r="E120" i="2" s="1"/>
  <c r="M92" i="2"/>
  <c r="O92" i="2" s="1"/>
  <c r="O15" i="3"/>
  <c r="O3" i="3"/>
  <c r="Q90" i="1"/>
  <c r="W2" i="1"/>
  <c r="Q196" i="4"/>
  <c r="O198" i="2"/>
  <c r="O73" i="4"/>
  <c r="O197" i="2"/>
  <c r="X203" i="4"/>
  <c r="X205" i="4" s="1"/>
  <c r="O68" i="4"/>
  <c r="O79" i="4"/>
  <c r="O60" i="4"/>
  <c r="O17" i="4"/>
  <c r="O93" i="4"/>
  <c r="O78" i="4"/>
  <c r="O62" i="4"/>
  <c r="O51" i="4"/>
  <c r="O96" i="4"/>
  <c r="O35" i="4"/>
  <c r="O88" i="4"/>
  <c r="O70" i="4"/>
  <c r="O28" i="4"/>
  <c r="O94" i="4"/>
  <c r="O40" i="4"/>
  <c r="Q224" i="1"/>
  <c r="B156" i="1"/>
  <c r="B228" i="1"/>
  <c r="B220" i="1"/>
  <c r="B210" i="1"/>
  <c r="Q153" i="1"/>
  <c r="Q183" i="1"/>
  <c r="W155" i="1"/>
  <c r="B162" i="1"/>
  <c r="B99" i="1"/>
  <c r="B100" i="1"/>
  <c r="Q46" i="1"/>
  <c r="W210" i="1"/>
  <c r="B175" i="1"/>
  <c r="Q198" i="1"/>
  <c r="Q29" i="1"/>
  <c r="I233" i="1"/>
  <c r="W214" i="1"/>
  <c r="W188" i="1"/>
  <c r="W165" i="1"/>
  <c r="W218" i="1"/>
  <c r="W158" i="1"/>
  <c r="B25" i="1"/>
  <c r="Q186" i="1"/>
  <c r="Q165" i="1"/>
  <c r="DQ165" i="1" s="1"/>
  <c r="B113" i="1"/>
  <c r="Q108" i="1"/>
  <c r="B103" i="1"/>
  <c r="Q86" i="1"/>
  <c r="Q74" i="1"/>
  <c r="Q51" i="1"/>
  <c r="Q36" i="1"/>
  <c r="B21" i="1"/>
  <c r="B17" i="1"/>
  <c r="Q4" i="1"/>
  <c r="Q115" i="1"/>
  <c r="B87" i="1"/>
  <c r="Q61" i="1"/>
  <c r="B49" i="1"/>
  <c r="Q19" i="1"/>
  <c r="Q15" i="1"/>
  <c r="B11" i="1"/>
  <c r="W88" i="1"/>
  <c r="W29" i="1"/>
  <c r="W16" i="1"/>
  <c r="W8" i="1"/>
  <c r="B219" i="1"/>
  <c r="Q196" i="1"/>
  <c r="B185" i="1"/>
  <c r="Q180" i="1"/>
  <c r="B176" i="1"/>
  <c r="B167" i="1"/>
  <c r="Q150" i="1"/>
  <c r="Q221" i="1"/>
  <c r="Q212" i="1"/>
  <c r="B159" i="1"/>
  <c r="W162" i="1"/>
  <c r="Q220" i="1"/>
  <c r="B62" i="1"/>
  <c r="Q40" i="1"/>
  <c r="B34" i="1"/>
  <c r="B76" i="1"/>
  <c r="B52" i="1"/>
  <c r="Q228" i="1"/>
  <c r="Q210" i="1"/>
  <c r="DQ210" i="1" s="1"/>
  <c r="W198" i="1"/>
  <c r="Q202" i="1"/>
  <c r="Q184" i="1"/>
  <c r="Q178" i="1"/>
  <c r="B70" i="1"/>
  <c r="B202" i="1"/>
  <c r="W212" i="1"/>
  <c r="Q44" i="1"/>
  <c r="B81" i="1"/>
  <c r="B114" i="1"/>
  <c r="Q109" i="1"/>
  <c r="B95" i="1"/>
  <c r="B79" i="1"/>
  <c r="B6" i="1"/>
  <c r="B107" i="1"/>
  <c r="Q88" i="1"/>
  <c r="B84" i="1"/>
  <c r="Q72" i="1"/>
  <c r="B40" i="1"/>
  <c r="Q20" i="1"/>
  <c r="B75" i="1"/>
  <c r="W22" i="1"/>
  <c r="W18" i="1"/>
  <c r="W113" i="1"/>
  <c r="W103" i="1"/>
  <c r="W94" i="1"/>
  <c r="W206" i="1"/>
  <c r="W195" i="1"/>
  <c r="W154" i="1"/>
  <c r="W196" i="1"/>
  <c r="Q214" i="1"/>
  <c r="Q203" i="1"/>
  <c r="Q195" i="1"/>
  <c r="DQ195" i="1" s="1"/>
  <c r="Q188" i="1"/>
  <c r="DQ188" i="1" s="1"/>
  <c r="B181" i="1"/>
  <c r="Q175" i="1"/>
  <c r="Q166" i="1"/>
  <c r="Q157" i="1"/>
  <c r="B154" i="1"/>
  <c r="B212" i="1"/>
  <c r="Q204" i="1"/>
  <c r="B186" i="1"/>
  <c r="B182" i="1"/>
  <c r="Q158" i="1"/>
  <c r="B23" i="1"/>
  <c r="P85" i="5"/>
  <c r="Q194" i="1"/>
  <c r="T96" i="5"/>
  <c r="O4" i="4"/>
  <c r="B204" i="1"/>
  <c r="G62" i="3"/>
  <c r="Q78" i="1"/>
  <c r="Q24" i="1"/>
  <c r="W47" i="1"/>
  <c r="B170" i="1"/>
  <c r="T238" i="2"/>
  <c r="Q190" i="1"/>
  <c r="B158" i="1"/>
  <c r="P96" i="5"/>
  <c r="S96" i="5"/>
  <c r="M44" i="2"/>
  <c r="O44" i="2" s="1"/>
  <c r="O44" i="5"/>
  <c r="B214" i="1"/>
  <c r="O17" i="5"/>
  <c r="O31" i="3"/>
  <c r="O193" i="2"/>
  <c r="B116" i="1"/>
  <c r="Q112" i="1"/>
  <c r="B97" i="1"/>
  <c r="B66" i="1"/>
  <c r="B55" i="1"/>
  <c r="Q50" i="1"/>
  <c r="B46" i="1"/>
  <c r="Q34" i="1"/>
  <c r="B16" i="1"/>
  <c r="B12" i="1"/>
  <c r="Q8" i="1"/>
  <c r="O56" i="4"/>
  <c r="O7" i="4"/>
  <c r="B198" i="1"/>
  <c r="Q155" i="1"/>
  <c r="W222" i="1"/>
  <c r="J23" i="2"/>
  <c r="S23" i="2" s="1"/>
  <c r="O27" i="2"/>
  <c r="C96" i="5"/>
  <c r="W4" i="1"/>
  <c r="W41" i="1"/>
  <c r="B229" i="1"/>
  <c r="Q167" i="1"/>
  <c r="O134" i="2"/>
  <c r="O172" i="2"/>
  <c r="O229" i="2"/>
  <c r="O159" i="2"/>
  <c r="N203" i="4"/>
  <c r="N205" i="4" s="1"/>
  <c r="O192" i="4"/>
  <c r="O13" i="4"/>
  <c r="O157" i="2"/>
  <c r="O127" i="2"/>
  <c r="O115" i="2"/>
  <c r="O110" i="2"/>
  <c r="O101" i="2"/>
  <c r="B93" i="1"/>
  <c r="B72" i="1"/>
  <c r="O149" i="4"/>
  <c r="H120" i="2"/>
  <c r="H143" i="2" s="1"/>
  <c r="C122" i="2"/>
  <c r="O50" i="2"/>
  <c r="R120" i="1"/>
  <c r="R140" i="1"/>
  <c r="R143" i="1" s="1"/>
  <c r="U140" i="1"/>
  <c r="U143" i="1" s="1"/>
  <c r="V140" i="1"/>
  <c r="V143" i="1" s="1"/>
  <c r="P140" i="1"/>
  <c r="P143" i="1" s="1"/>
  <c r="O26" i="4"/>
  <c r="O6" i="4"/>
  <c r="S233" i="1"/>
  <c r="W184" i="1"/>
  <c r="Q159" i="1"/>
  <c r="P238" i="2"/>
  <c r="P136" i="2" s="1"/>
  <c r="P139" i="2" s="1"/>
  <c r="Q85" i="5"/>
  <c r="R85" i="5"/>
  <c r="T85" i="5"/>
  <c r="B222" i="1"/>
  <c r="C28" i="5"/>
  <c r="R28" i="5"/>
  <c r="B10" i="1"/>
  <c r="O190" i="4"/>
  <c r="O87" i="4"/>
  <c r="O14" i="4"/>
  <c r="O211" i="2"/>
  <c r="O22" i="4"/>
  <c r="M43" i="2"/>
  <c r="O43" i="2" s="1"/>
  <c r="B31" i="1"/>
  <c r="O45" i="5"/>
  <c r="I85" i="5"/>
  <c r="M4" i="2"/>
  <c r="O4" i="2" s="1"/>
  <c r="E4" i="2"/>
  <c r="S4" i="2" s="1"/>
  <c r="M88" i="2"/>
  <c r="O88" i="2" s="1"/>
  <c r="E88" i="2"/>
  <c r="S88" i="2" s="1"/>
  <c r="M30" i="2"/>
  <c r="O30" i="2" s="1"/>
  <c r="J30" i="2"/>
  <c r="S30" i="2" s="1"/>
  <c r="P122" i="2"/>
  <c r="Q98" i="1"/>
  <c r="B98" i="1"/>
  <c r="Q172" i="1"/>
  <c r="B172" i="1"/>
  <c r="C140" i="1"/>
  <c r="C143" i="1" s="1"/>
  <c r="Q152" i="1"/>
  <c r="T233" i="1"/>
  <c r="B86" i="1"/>
  <c r="B221" i="1"/>
  <c r="Q229" i="1"/>
  <c r="E50" i="2"/>
  <c r="S50" i="2" s="1"/>
  <c r="M97" i="2"/>
  <c r="O97" i="2" s="1"/>
  <c r="S196" i="4"/>
  <c r="O134" i="4"/>
  <c r="Q238" i="2"/>
  <c r="Q136" i="2" s="1"/>
  <c r="Q139" i="2" s="1"/>
  <c r="P233" i="1"/>
  <c r="M24" i="2"/>
  <c r="O24" i="2" s="1"/>
  <c r="E24" i="2"/>
  <c r="M80" i="2"/>
  <c r="O80" i="2" s="1"/>
  <c r="E80" i="2"/>
  <c r="S80" i="2" s="1"/>
  <c r="H122" i="2"/>
  <c r="B150" i="1"/>
  <c r="J233" i="1"/>
  <c r="C233" i="1"/>
  <c r="W171" i="4"/>
  <c r="W200" i="4" s="1"/>
  <c r="T140" i="1"/>
  <c r="T143" i="1" s="1"/>
  <c r="B194" i="1"/>
  <c r="B152" i="1"/>
  <c r="E47" i="2"/>
  <c r="S47" i="2" s="1"/>
  <c r="S120" i="2" s="1"/>
  <c r="J24" i="2"/>
  <c r="O108" i="2"/>
  <c r="O103" i="2"/>
  <c r="O98" i="2"/>
  <c r="O93" i="2"/>
  <c r="O45" i="2"/>
  <c r="O34" i="3"/>
  <c r="B218" i="1"/>
  <c r="I171" i="4"/>
  <c r="I200" i="4" s="1"/>
  <c r="Q12" i="1"/>
  <c r="Q55" i="1"/>
  <c r="O24" i="3"/>
  <c r="O133" i="2"/>
  <c r="O90" i="2"/>
  <c r="O79" i="2"/>
  <c r="O74" i="2"/>
  <c r="O67" i="2"/>
  <c r="O51" i="2"/>
  <c r="O46" i="2"/>
  <c r="O39" i="2"/>
  <c r="Q96" i="1"/>
  <c r="B80" i="1"/>
  <c r="B61" i="1"/>
  <c r="B39" i="1"/>
  <c r="B33" i="1"/>
  <c r="B19" i="1"/>
  <c r="O84" i="4"/>
  <c r="O23" i="4"/>
  <c r="O66" i="4"/>
  <c r="O77" i="4"/>
  <c r="O82" i="2"/>
  <c r="Q95" i="1"/>
  <c r="B91" i="1"/>
  <c r="Q68" i="1"/>
  <c r="Q64" i="1"/>
  <c r="B59" i="1"/>
  <c r="Q48" i="1"/>
  <c r="Q43" i="1"/>
  <c r="B18" i="1"/>
  <c r="B14" i="1"/>
  <c r="Q10" i="1"/>
  <c r="Q6" i="1"/>
  <c r="O186" i="4"/>
  <c r="O83" i="4"/>
  <c r="O63" i="4"/>
  <c r="O52" i="4"/>
  <c r="O44" i="4"/>
  <c r="O10" i="4"/>
  <c r="B105" i="1"/>
  <c r="Q101" i="1"/>
  <c r="B101" i="1"/>
  <c r="B94" i="1"/>
  <c r="B90" i="1"/>
  <c r="B71" i="1"/>
  <c r="B47" i="1"/>
  <c r="Q27" i="1"/>
  <c r="B117" i="1"/>
  <c r="W112" i="1"/>
  <c r="B24" i="1"/>
  <c r="X62" i="3"/>
  <c r="O57" i="3"/>
  <c r="O55" i="3"/>
  <c r="O39" i="3"/>
  <c r="O29" i="3"/>
  <c r="O5" i="3"/>
  <c r="O37" i="3"/>
  <c r="D62" i="3"/>
  <c r="I143" i="2"/>
  <c r="O131" i="2"/>
  <c r="O86" i="2"/>
  <c r="O81" i="2"/>
  <c r="O76" i="2"/>
  <c r="O72" i="2"/>
  <c r="O68" i="2"/>
  <c r="O64" i="2"/>
  <c r="O59" i="2"/>
  <c r="O55" i="2"/>
  <c r="O52" i="2"/>
  <c r="O49" i="2"/>
  <c r="O40" i="2"/>
  <c r="O37" i="2"/>
  <c r="O34" i="2"/>
  <c r="O185" i="2"/>
  <c r="O155" i="2"/>
  <c r="O184" i="2"/>
  <c r="B118" i="1"/>
  <c r="W185" i="1"/>
  <c r="T196" i="4"/>
  <c r="O92" i="4"/>
  <c r="B191" i="1"/>
  <c r="B180" i="1"/>
  <c r="W182" i="1"/>
  <c r="B224" i="1"/>
  <c r="T60" i="3"/>
  <c r="R60" i="3"/>
  <c r="C60" i="3"/>
  <c r="D147" i="1"/>
  <c r="M147" i="1"/>
  <c r="O147" i="1"/>
  <c r="G136" i="2"/>
  <c r="G139" i="2" s="1"/>
  <c r="D39" i="5"/>
  <c r="T28" i="5"/>
  <c r="O10" i="5"/>
  <c r="O14" i="5"/>
  <c r="O19" i="5"/>
  <c r="O32" i="5"/>
  <c r="R47" i="3"/>
  <c r="D143" i="2"/>
  <c r="O116" i="2"/>
  <c r="O114" i="2"/>
  <c r="O112" i="2"/>
  <c r="O109" i="2"/>
  <c r="O107" i="2"/>
  <c r="O104" i="2"/>
  <c r="O102" i="2"/>
  <c r="O100" i="2"/>
  <c r="O96" i="2"/>
  <c r="E147" i="1"/>
  <c r="F147" i="1"/>
  <c r="G147" i="1"/>
  <c r="H147" i="1"/>
  <c r="K147" i="1"/>
  <c r="Q113" i="1"/>
  <c r="Q110" i="1"/>
  <c r="B108" i="1"/>
  <c r="Q105" i="1"/>
  <c r="Q103" i="1"/>
  <c r="Q89" i="1"/>
  <c r="Q87" i="1"/>
  <c r="Q85" i="1"/>
  <c r="B83" i="1"/>
  <c r="Q79" i="1"/>
  <c r="Q77" i="1"/>
  <c r="Q32" i="1"/>
  <c r="Q135" i="1"/>
  <c r="Q131" i="1"/>
  <c r="W116" i="1"/>
  <c r="W114" i="1"/>
  <c r="W82" i="1"/>
  <c r="L147" i="1"/>
  <c r="N147" i="1"/>
  <c r="W221" i="1"/>
  <c r="W203" i="1"/>
  <c r="O50" i="4"/>
  <c r="W219" i="1"/>
  <c r="L136" i="2"/>
  <c r="L139" i="2" s="1"/>
  <c r="Q218" i="1"/>
  <c r="Q191" i="1"/>
  <c r="W172" i="1"/>
  <c r="B155" i="1"/>
  <c r="O227" i="2"/>
  <c r="Q222" i="1"/>
  <c r="DQ222" i="1" s="1"/>
  <c r="Q162" i="1"/>
  <c r="O189" i="2"/>
  <c r="B184" i="1"/>
  <c r="Q28" i="5"/>
  <c r="J238" i="2"/>
  <c r="N238" i="2"/>
  <c r="Q37" i="5"/>
  <c r="I37" i="5"/>
  <c r="I28" i="5"/>
  <c r="O11" i="5"/>
  <c r="J62" i="3"/>
  <c r="O58" i="3"/>
  <c r="O56" i="3"/>
  <c r="O26" i="3"/>
  <c r="O33" i="2"/>
  <c r="O29" i="2"/>
  <c r="O26" i="2"/>
  <c r="O20" i="2"/>
  <c r="O18" i="2"/>
  <c r="O15" i="2"/>
  <c r="O13" i="2"/>
  <c r="O11" i="2"/>
  <c r="O9" i="2"/>
  <c r="O6" i="2"/>
  <c r="O132" i="2"/>
  <c r="Q116" i="1"/>
  <c r="B112" i="1"/>
  <c r="B109" i="1"/>
  <c r="Q107" i="1"/>
  <c r="B104" i="1"/>
  <c r="Q80" i="1"/>
  <c r="W87" i="1"/>
  <c r="W85" i="1"/>
  <c r="W83" i="1"/>
  <c r="W81" i="1"/>
  <c r="W68" i="1"/>
  <c r="W52" i="1"/>
  <c r="W46" i="1"/>
  <c r="W43" i="1"/>
  <c r="W15" i="1"/>
  <c r="W79" i="1"/>
  <c r="W191" i="1"/>
  <c r="W183" i="1"/>
  <c r="W180" i="1"/>
  <c r="W170" i="1"/>
  <c r="O57" i="4"/>
  <c r="O30" i="4"/>
  <c r="O24" i="4"/>
  <c r="O233" i="2"/>
  <c r="W192" i="1"/>
  <c r="W176" i="1"/>
  <c r="W229" i="1"/>
  <c r="B196" i="1"/>
  <c r="Q181" i="1"/>
  <c r="Q179" i="1"/>
  <c r="B166" i="1"/>
  <c r="Q164" i="1"/>
  <c r="O195" i="2"/>
  <c r="O203" i="2"/>
  <c r="W153" i="1"/>
  <c r="O158" i="2"/>
  <c r="W186" i="1"/>
  <c r="L62" i="3"/>
  <c r="O40" i="3"/>
  <c r="P47" i="3"/>
  <c r="W47" i="3"/>
  <c r="O31" i="2"/>
  <c r="O25" i="2"/>
  <c r="O19" i="2"/>
  <c r="O17" i="2"/>
  <c r="O14" i="2"/>
  <c r="O12" i="2"/>
  <c r="O10" i="2"/>
  <c r="O8" i="2"/>
  <c r="O75" i="2"/>
  <c r="B88" i="1"/>
  <c r="Q82" i="1"/>
  <c r="W74" i="1"/>
  <c r="W67" i="1"/>
  <c r="W65" i="1"/>
  <c r="W63" i="1"/>
  <c r="W61" i="1"/>
  <c r="W58" i="1"/>
  <c r="W36" i="1"/>
  <c r="W14" i="1"/>
  <c r="W10" i="1"/>
  <c r="W150" i="1"/>
  <c r="O215" i="2"/>
  <c r="O186" i="2"/>
  <c r="O218" i="2"/>
  <c r="Q156" i="1"/>
  <c r="DQ156" i="1" s="1"/>
  <c r="B153" i="1"/>
  <c r="O177" i="2"/>
  <c r="O83" i="5"/>
  <c r="O79" i="5"/>
  <c r="O72" i="5"/>
  <c r="O65" i="5"/>
  <c r="R96" i="5"/>
  <c r="B44" i="1"/>
  <c r="W38" i="1"/>
  <c r="W23" i="1"/>
  <c r="O3" i="5"/>
  <c r="Q23" i="1"/>
  <c r="M203" i="4"/>
  <c r="M205" i="4" s="1"/>
  <c r="R171" i="4"/>
  <c r="R200" i="4" s="1"/>
  <c r="O137" i="2"/>
  <c r="P60" i="3"/>
  <c r="M62" i="3"/>
  <c r="O38" i="3"/>
  <c r="W60" i="3"/>
  <c r="W62" i="3" s="1"/>
  <c r="O91" i="2"/>
  <c r="Q137" i="1"/>
  <c r="W108" i="1"/>
  <c r="W13" i="1"/>
  <c r="W30" i="1"/>
  <c r="W164" i="1"/>
  <c r="W224" i="1"/>
  <c r="G203" i="4"/>
  <c r="G205" i="4" s="1"/>
  <c r="O185" i="4"/>
  <c r="O34" i="4"/>
  <c r="O5" i="4"/>
  <c r="T171" i="4"/>
  <c r="T200" i="4" s="1"/>
  <c r="W194" i="1"/>
  <c r="O224" i="2"/>
  <c r="W181" i="1"/>
  <c r="W175" i="1"/>
  <c r="O207" i="2"/>
  <c r="B157" i="1"/>
  <c r="L39" i="5"/>
  <c r="J39" i="5"/>
  <c r="K62" i="3"/>
  <c r="I60" i="3"/>
  <c r="O9" i="3"/>
  <c r="Q18" i="1"/>
  <c r="W86" i="1"/>
  <c r="W77" i="1"/>
  <c r="W89" i="1"/>
  <c r="W138" i="1"/>
  <c r="Y203" i="4"/>
  <c r="Q201" i="4"/>
  <c r="O45" i="4"/>
  <c r="O18" i="4"/>
  <c r="B203" i="1"/>
  <c r="O187" i="2"/>
  <c r="O191" i="2"/>
  <c r="U238" i="2"/>
  <c r="B183" i="1"/>
  <c r="B190" i="1"/>
  <c r="W197" i="1"/>
  <c r="O202" i="2"/>
  <c r="B38" i="1"/>
  <c r="W3" i="1"/>
  <c r="R196" i="4"/>
  <c r="M238" i="2"/>
  <c r="H239" i="2" s="1"/>
  <c r="O230" i="2"/>
  <c r="DP122" i="1"/>
  <c r="W139" i="1"/>
  <c r="Q84" i="1"/>
  <c r="Q117" i="1"/>
  <c r="S120" i="1"/>
  <c r="B82" i="1"/>
  <c r="Q3" i="1"/>
  <c r="E139" i="2"/>
  <c r="O78" i="2"/>
  <c r="W78" i="1"/>
  <c r="Q139" i="1"/>
  <c r="C122" i="1"/>
  <c r="O118" i="2"/>
  <c r="O66" i="2"/>
  <c r="DQ120" i="1"/>
  <c r="O21" i="2"/>
  <c r="O84" i="2"/>
  <c r="O58" i="2"/>
  <c r="N122" i="2"/>
  <c r="O2" i="5"/>
  <c r="E203" i="4"/>
  <c r="E205" i="4" s="1"/>
  <c r="S37" i="5"/>
  <c r="N39" i="5"/>
  <c r="M39" i="5"/>
  <c r="K39" i="5"/>
  <c r="H39" i="5"/>
  <c r="G39" i="5"/>
  <c r="F39" i="5"/>
  <c r="E39" i="5"/>
  <c r="O33" i="5"/>
  <c r="P28" i="5"/>
  <c r="S28" i="5"/>
  <c r="Y62" i="3"/>
  <c r="H62" i="3"/>
  <c r="F62" i="3"/>
  <c r="E62" i="3"/>
  <c r="O45" i="3"/>
  <c r="O43" i="3"/>
  <c r="O35" i="3"/>
  <c r="O33" i="3"/>
  <c r="O27" i="3"/>
  <c r="O18" i="3"/>
  <c r="C47" i="3"/>
  <c r="Q47" i="3"/>
  <c r="S47" i="3"/>
  <c r="O62" i="2"/>
  <c r="O130" i="2"/>
  <c r="B89" i="1"/>
  <c r="Q83" i="1"/>
  <c r="Q39" i="1"/>
  <c r="Q11" i="1"/>
  <c r="T37" i="5"/>
  <c r="R37" i="5"/>
  <c r="P37" i="5"/>
  <c r="S60" i="3"/>
  <c r="Q60" i="3"/>
  <c r="I47" i="3"/>
  <c r="O54" i="3"/>
  <c r="O44" i="3"/>
  <c r="O41" i="3"/>
  <c r="O36" i="3"/>
  <c r="O28" i="3"/>
  <c r="O23" i="3"/>
  <c r="O21" i="3"/>
  <c r="O19" i="3"/>
  <c r="O7" i="3"/>
  <c r="T47" i="3"/>
  <c r="P120" i="2"/>
  <c r="Q120" i="2"/>
  <c r="O113" i="2"/>
  <c r="O94" i="2"/>
  <c r="O41" i="2"/>
  <c r="O22" i="2"/>
  <c r="Q97" i="1"/>
  <c r="Q76" i="1"/>
  <c r="O196" i="2"/>
  <c r="Q102" i="1"/>
  <c r="Q100" i="1"/>
  <c r="B96" i="1"/>
  <c r="Q94" i="1"/>
  <c r="B85" i="1"/>
  <c r="B78" i="1"/>
  <c r="Q71" i="1"/>
  <c r="B51" i="1"/>
  <c r="Q49" i="1"/>
  <c r="B28" i="1"/>
  <c r="B26" i="1"/>
  <c r="B22" i="1"/>
  <c r="B20" i="1"/>
  <c r="B15" i="1"/>
  <c r="B13" i="1"/>
  <c r="B32" i="1"/>
  <c r="Q138" i="1"/>
  <c r="Q136" i="1"/>
  <c r="Q133" i="1"/>
  <c r="R122" i="1"/>
  <c r="W110" i="1"/>
  <c r="W76" i="1"/>
  <c r="W64" i="1"/>
  <c r="W48" i="1"/>
  <c r="W28" i="1"/>
  <c r="W26" i="1"/>
  <c r="W24" i="1"/>
  <c r="W21" i="1"/>
  <c r="W12" i="1"/>
  <c r="R233" i="1"/>
  <c r="U233" i="1"/>
  <c r="I196" i="4"/>
  <c r="O183" i="4"/>
  <c r="O71" i="4"/>
  <c r="O69" i="4"/>
  <c r="O59" i="4"/>
  <c r="W228" i="1"/>
  <c r="O180" i="2"/>
  <c r="O234" i="2"/>
  <c r="O181" i="2"/>
  <c r="Q225" i="1"/>
  <c r="Q206" i="1"/>
  <c r="J140" i="1"/>
  <c r="J143" i="1" s="1"/>
  <c r="Q170" i="1"/>
  <c r="W190" i="1"/>
  <c r="S140" i="1"/>
  <c r="S143" i="1" s="1"/>
  <c r="W159" i="1"/>
  <c r="B115" i="1"/>
  <c r="B9" i="1"/>
  <c r="B7" i="1"/>
  <c r="B30" i="1"/>
  <c r="W118" i="1"/>
  <c r="W71" i="1"/>
  <c r="W45" i="1"/>
  <c r="W33" i="1"/>
  <c r="W27" i="1"/>
  <c r="W9" i="1"/>
  <c r="W75" i="1"/>
  <c r="S122" i="1"/>
  <c r="U120" i="1"/>
  <c r="W167" i="1"/>
  <c r="W166" i="1"/>
  <c r="W178" i="1"/>
  <c r="V233" i="1"/>
  <c r="I201" i="4"/>
  <c r="O193" i="4"/>
  <c r="O189" i="4"/>
  <c r="O98" i="4"/>
  <c r="O86" i="4"/>
  <c r="O64" i="4"/>
  <c r="O55" i="4"/>
  <c r="O175" i="2"/>
  <c r="O170" i="2"/>
  <c r="O161" i="2"/>
  <c r="O183" i="2"/>
  <c r="W156" i="1"/>
  <c r="O225" i="2"/>
  <c r="B164" i="1"/>
  <c r="Q193" i="1"/>
  <c r="O59" i="5"/>
  <c r="S85" i="5"/>
  <c r="Q96" i="5"/>
  <c r="M70" i="2"/>
  <c r="O70" i="2" s="1"/>
  <c r="U122" i="1"/>
  <c r="W70" i="1"/>
  <c r="T120" i="1"/>
  <c r="P120" i="1"/>
  <c r="J122" i="1"/>
  <c r="B74" i="1"/>
  <c r="Q67" i="1"/>
  <c r="Q65" i="1"/>
  <c r="Q63" i="1"/>
  <c r="Q58" i="1"/>
  <c r="B53" i="1"/>
  <c r="B45" i="1"/>
  <c r="B41" i="1"/>
  <c r="Q37" i="1"/>
  <c r="Q17" i="1"/>
  <c r="Q16" i="1"/>
  <c r="B4" i="1"/>
  <c r="T122" i="1"/>
  <c r="V122" i="1"/>
  <c r="P122" i="1"/>
  <c r="W39" i="1"/>
  <c r="W19" i="1"/>
  <c r="V120" i="1"/>
  <c r="B64" i="1"/>
  <c r="B68" i="1"/>
  <c r="Q14" i="1"/>
  <c r="Q7" i="1"/>
  <c r="B37" i="1"/>
  <c r="Q26" i="1"/>
  <c r="J120" i="1"/>
  <c r="B65" i="1"/>
  <c r="B48" i="1"/>
  <c r="B43" i="1"/>
  <c r="B67" i="1"/>
  <c r="B63" i="1"/>
  <c r="Q53" i="1"/>
  <c r="Q47" i="1"/>
  <c r="Q45" i="1"/>
  <c r="Q41" i="1"/>
  <c r="B29" i="1"/>
  <c r="W72" i="1"/>
  <c r="W66" i="1"/>
  <c r="W7" i="1"/>
  <c r="W53" i="1"/>
  <c r="W51" i="1"/>
  <c r="W49" i="1"/>
  <c r="W40" i="1"/>
  <c r="W37" i="1"/>
  <c r="W34" i="1"/>
  <c r="W31" i="1"/>
  <c r="W25" i="1"/>
  <c r="W20" i="1"/>
  <c r="W11" i="1"/>
  <c r="W6" i="1"/>
  <c r="I120" i="1"/>
  <c r="W32" i="1"/>
  <c r="Q70" i="1"/>
  <c r="DO124" i="1"/>
  <c r="DO125" i="1"/>
  <c r="DP120" i="1"/>
  <c r="DO122" i="1"/>
  <c r="N120" i="2"/>
  <c r="O38" i="2"/>
  <c r="O135" i="2"/>
  <c r="N139" i="2"/>
  <c r="O10" i="3"/>
  <c r="DO127" i="1"/>
  <c r="Q118" i="1"/>
  <c r="Q92" i="1"/>
  <c r="M139" i="2"/>
  <c r="DO120" i="1"/>
  <c r="Q122" i="2"/>
  <c r="C120" i="1"/>
  <c r="Q9" i="1"/>
  <c r="I122" i="1"/>
  <c r="C37" i="5"/>
  <c r="Q104" i="1"/>
  <c r="I140" i="1"/>
  <c r="I143" i="1" s="1"/>
  <c r="Q13" i="1"/>
  <c r="B92" i="1"/>
  <c r="B77" i="1"/>
  <c r="B50" i="1"/>
  <c r="O4" i="3"/>
  <c r="O7" i="2"/>
  <c r="J223" i="2"/>
  <c r="S223" i="2" s="1"/>
  <c r="B8" i="1"/>
  <c r="B58" i="1"/>
  <c r="B102" i="1"/>
  <c r="B110" i="1"/>
  <c r="Q21" i="1"/>
  <c r="Q114" i="1"/>
  <c r="Q93" i="1"/>
  <c r="Q91" i="1"/>
  <c r="Q66" i="1"/>
  <c r="Q62" i="1"/>
  <c r="Q59" i="1"/>
  <c r="Q52" i="1"/>
  <c r="B36" i="1"/>
  <c r="Q33" i="1"/>
  <c r="Q22" i="1"/>
  <c r="Q134" i="1"/>
  <c r="Q132" i="1"/>
  <c r="W98" i="1"/>
  <c r="W96" i="1"/>
  <c r="W84" i="1"/>
  <c r="W62" i="1"/>
  <c r="W59" i="1"/>
  <c r="W55" i="1"/>
  <c r="W50" i="1"/>
  <c r="W17" i="1"/>
  <c r="W157" i="1"/>
  <c r="W179" i="1"/>
  <c r="J203" i="4"/>
  <c r="J205" i="4" s="1"/>
  <c r="H203" i="4"/>
  <c r="H205" i="4" s="1"/>
  <c r="O188" i="4"/>
  <c r="Q171" i="4"/>
  <c r="Q200" i="4" s="1"/>
  <c r="S171" i="4"/>
  <c r="S200" i="4" s="1"/>
  <c r="C238" i="2"/>
  <c r="O199" i="2"/>
  <c r="O171" i="2"/>
  <c r="O217" i="2"/>
  <c r="B206" i="1"/>
  <c r="W225" i="1"/>
  <c r="W213" i="1"/>
  <c r="W193" i="1"/>
  <c r="W202" i="1"/>
  <c r="O236" i="2"/>
  <c r="B225" i="1"/>
  <c r="Q185" i="1"/>
  <c r="Q176" i="1"/>
  <c r="Q154" i="1"/>
  <c r="Q182" i="1"/>
  <c r="B178" i="1"/>
  <c r="W152" i="1"/>
  <c r="O167" i="2"/>
  <c r="Q197" i="1"/>
  <c r="Q31" i="1"/>
  <c r="W117" i="1"/>
  <c r="W115" i="1"/>
  <c r="W107" i="1"/>
  <c r="W104" i="1"/>
  <c r="W135" i="1"/>
  <c r="F203" i="4"/>
  <c r="F205" i="4" s="1"/>
  <c r="D203" i="4"/>
  <c r="D205" i="4" s="1"/>
  <c r="O184" i="4"/>
  <c r="O223" i="2"/>
  <c r="B213" i="1"/>
  <c r="Q213" i="1"/>
  <c r="Q192" i="1"/>
  <c r="B192" i="1"/>
  <c r="W204" i="1"/>
  <c r="E3" i="2"/>
  <c r="S3" i="2" s="1"/>
  <c r="M3" i="2"/>
  <c r="W99" i="1"/>
  <c r="O73" i="5"/>
  <c r="O64" i="5"/>
  <c r="O96" i="5"/>
  <c r="W44" i="1"/>
  <c r="Q38" i="1"/>
  <c r="Q99" i="1"/>
  <c r="DQ122" i="1"/>
  <c r="J139" i="2"/>
  <c r="S238" i="2" l="1"/>
  <c r="S24" i="2"/>
  <c r="DQ185" i="1"/>
  <c r="DQ162" i="1"/>
  <c r="DQ197" i="1"/>
  <c r="DQ229" i="1"/>
  <c r="DQ218" i="1"/>
  <c r="DQ172" i="1"/>
  <c r="DQ175" i="1"/>
  <c r="DQ193" i="1"/>
  <c r="DQ176" i="1"/>
  <c r="DQ225" i="1"/>
  <c r="DQ152" i="1"/>
  <c r="DQ194" i="1"/>
  <c r="DQ184" i="1"/>
  <c r="DQ228" i="1"/>
  <c r="DQ196" i="1"/>
  <c r="DQ186" i="1"/>
  <c r="DQ219" i="1"/>
  <c r="DQ158" i="1"/>
  <c r="DQ214" i="1"/>
  <c r="DQ192" i="1"/>
  <c r="DQ170" i="1"/>
  <c r="DQ179" i="1"/>
  <c r="DQ191" i="1"/>
  <c r="DQ202" i="1"/>
  <c r="DQ212" i="1"/>
  <c r="DQ198" i="1"/>
  <c r="DQ183" i="1"/>
  <c r="DQ213" i="1"/>
  <c r="DQ182" i="1"/>
  <c r="DQ181" i="1"/>
  <c r="DQ159" i="1"/>
  <c r="DQ167" i="1"/>
  <c r="DQ155" i="1"/>
  <c r="DQ190" i="1"/>
  <c r="DQ204" i="1"/>
  <c r="DQ166" i="1"/>
  <c r="DQ220" i="1"/>
  <c r="DQ221" i="1"/>
  <c r="DQ180" i="1"/>
  <c r="DQ153" i="1"/>
  <c r="DQ206" i="1"/>
  <c r="DQ164" i="1"/>
  <c r="DQ203" i="1"/>
  <c r="DQ178" i="1"/>
  <c r="DQ224" i="1"/>
  <c r="DQ154" i="1"/>
  <c r="DQ157" i="1"/>
  <c r="DQ150" i="1"/>
  <c r="P39" i="5"/>
  <c r="Y196" i="4"/>
  <c r="Y205" i="4" s="1"/>
  <c r="W182" i="4"/>
  <c r="AB196" i="4"/>
  <c r="J120" i="2"/>
  <c r="O107" i="4"/>
  <c r="O201" i="4" s="1"/>
  <c r="C203" i="4"/>
  <c r="C205" i="4" s="1"/>
  <c r="I203" i="4"/>
  <c r="I205" i="4" s="1"/>
  <c r="O171" i="4"/>
  <c r="O200" i="4" s="1"/>
  <c r="C143" i="2"/>
  <c r="J122" i="2"/>
  <c r="R39" i="5"/>
  <c r="C39" i="5"/>
  <c r="P203" i="4"/>
  <c r="P205" i="4" s="1"/>
  <c r="R62" i="3"/>
  <c r="I147" i="1"/>
  <c r="T203" i="4"/>
  <c r="T205" i="4" s="1"/>
  <c r="O60" i="3"/>
  <c r="C62" i="3"/>
  <c r="O28" i="5"/>
  <c r="Q203" i="4"/>
  <c r="Q205" i="4" s="1"/>
  <c r="W203" i="4"/>
  <c r="E122" i="2"/>
  <c r="S203" i="4"/>
  <c r="S205" i="4" s="1"/>
  <c r="T62" i="3"/>
  <c r="T39" i="5"/>
  <c r="O37" i="5"/>
  <c r="I39" i="5"/>
  <c r="N143" i="2"/>
  <c r="I62" i="3"/>
  <c r="P62" i="3"/>
  <c r="O47" i="3"/>
  <c r="O196" i="4"/>
  <c r="S147" i="1"/>
  <c r="J147" i="1"/>
  <c r="R203" i="4"/>
  <c r="R205" i="4" s="1"/>
  <c r="S62" i="3"/>
  <c r="Q39" i="5"/>
  <c r="V147" i="1"/>
  <c r="R147" i="1"/>
  <c r="U147" i="1"/>
  <c r="P147" i="1"/>
  <c r="T147" i="1"/>
  <c r="C147" i="1"/>
  <c r="C140" i="2"/>
  <c r="O85" i="5"/>
  <c r="O238" i="2"/>
  <c r="Q62" i="3"/>
  <c r="S39" i="5"/>
  <c r="H140" i="2"/>
  <c r="O139" i="2"/>
  <c r="W120" i="1"/>
  <c r="Q120" i="1"/>
  <c r="O3" i="2"/>
  <c r="O122" i="2" s="1"/>
  <c r="M120" i="2"/>
  <c r="M143" i="2" s="1"/>
  <c r="M122" i="2"/>
  <c r="Q233" i="1"/>
  <c r="Q122" i="1"/>
  <c r="W122" i="1"/>
  <c r="W140" i="1"/>
  <c r="W143" i="1" s="1"/>
  <c r="W233" i="1"/>
  <c r="C239" i="2"/>
  <c r="E238" i="2"/>
  <c r="Q140" i="1"/>
  <c r="Q143" i="1" s="1"/>
  <c r="B145" i="1" s="1"/>
  <c r="DQ233" i="1" l="1"/>
  <c r="B182" i="4"/>
  <c r="W196" i="4"/>
  <c r="W205" i="4" s="1"/>
  <c r="O39" i="5"/>
  <c r="B39" i="5" s="1"/>
  <c r="O203" i="4"/>
  <c r="O205" i="4" s="1"/>
  <c r="O62" i="3"/>
  <c r="B62" i="3" s="1"/>
  <c r="W147" i="1"/>
  <c r="Q147" i="1"/>
  <c r="O120" i="2"/>
  <c r="B143" i="2"/>
  <c r="B205" i="4" l="1"/>
  <c r="B1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</author>
  </authors>
  <commentList>
    <comment ref="R275" authorId="0" shapeId="0" xr:uid="{2E5519AC-665B-474D-91C8-1DE86DD517F1}">
      <text>
        <r>
          <rPr>
            <b/>
            <sz val="9"/>
            <color indexed="81"/>
            <rFont val="Tahoma"/>
            <family val="2"/>
          </rPr>
          <t>Andy:</t>
        </r>
        <r>
          <rPr>
            <sz val="9"/>
            <color indexed="81"/>
            <rFont val="Tahoma"/>
            <family val="2"/>
          </rPr>
          <t xml:space="preserve">
2020-21: excludes 8 cancelled
2021-22: excludes 13 played, 29 cancelled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</author>
  </authors>
  <commentList>
    <comment ref="Z270" authorId="0" shapeId="0" xr:uid="{9D573EBD-7839-4898-AF9D-C90675730F7C}">
      <text>
        <r>
          <rPr>
            <b/>
            <sz val="9"/>
            <color indexed="81"/>
            <rFont val="Tahoma"/>
            <family val="2"/>
          </rPr>
          <t>Andy:</t>
        </r>
        <r>
          <rPr>
            <sz val="9"/>
            <color indexed="81"/>
            <rFont val="Tahoma"/>
            <family val="2"/>
          </rPr>
          <t xml:space="preserve">
2020-21: 34 played, 8 cancelled (4H, 4A)
2021-22: 13 played, 29 cancelled (14H, 15A)</t>
        </r>
      </text>
    </comment>
  </commentList>
</comments>
</file>

<file path=xl/sharedStrings.xml><?xml version="1.0" encoding="utf-8"?>
<sst xmlns="http://schemas.openxmlformats.org/spreadsheetml/2006/main" count="2390" uniqueCount="719">
  <si>
    <t>HOME</t>
  </si>
  <si>
    <t>AWAY</t>
  </si>
  <si>
    <t>TOTAL</t>
  </si>
  <si>
    <t>OPPONENTS</t>
  </si>
  <si>
    <t>P</t>
  </si>
  <si>
    <t>W</t>
  </si>
  <si>
    <t>D</t>
  </si>
  <si>
    <t>L</t>
  </si>
  <si>
    <t>F</t>
  </si>
  <si>
    <t>A</t>
  </si>
  <si>
    <t>PTS</t>
  </si>
  <si>
    <t>FIRST</t>
  </si>
  <si>
    <t>LAST</t>
  </si>
  <si>
    <t>PL</t>
  </si>
  <si>
    <t>BEST</t>
  </si>
  <si>
    <t>WORST</t>
  </si>
  <si>
    <t>ACCRINGTON S.</t>
  </si>
  <si>
    <t>29-30</t>
  </si>
  <si>
    <t>60-61</t>
  </si>
  <si>
    <t>58-59</t>
  </si>
  <si>
    <t>90-91</t>
  </si>
  <si>
    <t>ARSENAL</t>
  </si>
  <si>
    <t>ASTON VILLA</t>
  </si>
  <si>
    <t>71-72</t>
  </si>
  <si>
    <t>74-75</t>
  </si>
  <si>
    <t>BARNET</t>
  </si>
  <si>
    <t>91-92</t>
  </si>
  <si>
    <t>93-94</t>
  </si>
  <si>
    <t>BARNSLEY</t>
  </si>
  <si>
    <t>32-33</t>
  </si>
  <si>
    <t>78-79</t>
  </si>
  <si>
    <t>BARROW</t>
  </si>
  <si>
    <t>70-71</t>
  </si>
  <si>
    <t>BIRMINGHAM C.</t>
  </si>
  <si>
    <t>94-95</t>
  </si>
  <si>
    <t>BLACKBURN R.</t>
  </si>
  <si>
    <t>75-76</t>
  </si>
  <si>
    <t>BLACKPOOL</t>
  </si>
  <si>
    <t>98-99</t>
  </si>
  <si>
    <t>BOLTON W.</t>
  </si>
  <si>
    <t>86-87</t>
  </si>
  <si>
    <t>BOURNEMOUTH</t>
  </si>
  <si>
    <t>59-60</t>
  </si>
  <si>
    <t>BRADFORD C.</t>
  </si>
  <si>
    <t>37-38</t>
  </si>
  <si>
    <t>95-96</t>
  </si>
  <si>
    <t>BRADFORD P.A.</t>
  </si>
  <si>
    <t>50-51</t>
  </si>
  <si>
    <t>69-70</t>
  </si>
  <si>
    <t>BRENTFORD</t>
  </si>
  <si>
    <t>97-98</t>
  </si>
  <si>
    <t>BRIGHTON &amp; HOVE A.</t>
  </si>
  <si>
    <t>63-64</t>
  </si>
  <si>
    <t>BRISTOL CITY</t>
  </si>
  <si>
    <t>BRISTOL ROVERS</t>
  </si>
  <si>
    <t>65-66</t>
  </si>
  <si>
    <t>BURNLEY</t>
  </si>
  <si>
    <t>84-85</t>
  </si>
  <si>
    <t>BURY</t>
  </si>
  <si>
    <t>57-58</t>
  </si>
  <si>
    <t>96-97</t>
  </si>
  <si>
    <t>CAMBRIDGE UTD.</t>
  </si>
  <si>
    <t>CARDIFF CITY</t>
  </si>
  <si>
    <t>CARLISLE UTD.</t>
  </si>
  <si>
    <t>CHARLTON ATH.</t>
  </si>
  <si>
    <t>72-73</t>
  </si>
  <si>
    <t>CHELSEA</t>
  </si>
  <si>
    <t>CHESTER CITY</t>
  </si>
  <si>
    <t>31-32</t>
  </si>
  <si>
    <t>CHESTERFIELD</t>
  </si>
  <si>
    <t>COLCHESTER UTD.</t>
  </si>
  <si>
    <t>COVENTRY CITY</t>
  </si>
  <si>
    <t>CREWE ALEXANDRA</t>
  </si>
  <si>
    <t>CRYSTAL PALACE</t>
  </si>
  <si>
    <t>76-77</t>
  </si>
  <si>
    <t>DARLINGTON</t>
  </si>
  <si>
    <t>92-93</t>
  </si>
  <si>
    <t>DERBY COUNTY</t>
  </si>
  <si>
    <t>55-56</t>
  </si>
  <si>
    <t>85-86</t>
  </si>
  <si>
    <t>DONCASTER ROV.</t>
  </si>
  <si>
    <t>EVERTON</t>
  </si>
  <si>
    <t>EXETER CITY</t>
  </si>
  <si>
    <t>FULHAM</t>
  </si>
  <si>
    <t>GATESHEAD</t>
  </si>
  <si>
    <t>GILLINGHAM</t>
  </si>
  <si>
    <t>GRIMSBY TOWN</t>
  </si>
  <si>
    <t>51-52</t>
  </si>
  <si>
    <t>HALIFAX TOWN</t>
  </si>
  <si>
    <t>HARTLEPOOL UTD.</t>
  </si>
  <si>
    <t>HEREFORD UTD.</t>
  </si>
  <si>
    <t>73-74</t>
  </si>
  <si>
    <t>HUDDERSFIELD T.</t>
  </si>
  <si>
    <t>HULL CITY</t>
  </si>
  <si>
    <t>30-31</t>
  </si>
  <si>
    <t>IPSWICH TOWN</t>
  </si>
  <si>
    <t>LEEDS UTD.</t>
  </si>
  <si>
    <t>LEICESTER CITY</t>
  </si>
  <si>
    <t>LEYTON ORIENT</t>
  </si>
  <si>
    <t>LINCOLN CITY</t>
  </si>
  <si>
    <t>LIVERPOOL</t>
  </si>
  <si>
    <t>LUTON TOWN</t>
  </si>
  <si>
    <t>66-67</t>
  </si>
  <si>
    <t>MACCLESFIELD TOWN</t>
  </si>
  <si>
    <t>MAIDSTONE UTD.</t>
  </si>
  <si>
    <t>89-90</t>
  </si>
  <si>
    <t>MANCHESTER CITY</t>
  </si>
  <si>
    <t>MANCHESTER UTD.</t>
  </si>
  <si>
    <t>MANSFIELD TOWN</t>
  </si>
  <si>
    <t>MIDDLESBROUGH</t>
  </si>
  <si>
    <t>MILLWALL</t>
  </si>
  <si>
    <t>NELSON</t>
  </si>
  <si>
    <t>NEW BRIGHTON</t>
  </si>
  <si>
    <t>NEWCASTLE UTD.</t>
  </si>
  <si>
    <t>NEWPORT COUNTY</t>
  </si>
  <si>
    <t>NORTHAMPTON T.</t>
  </si>
  <si>
    <t>NORWICH CITY</t>
  </si>
  <si>
    <t>NOTTINGHAM F.</t>
  </si>
  <si>
    <t>NOTTS COUNTY</t>
  </si>
  <si>
    <t>64-65</t>
  </si>
  <si>
    <t>OLDHAM ATHLETIC</t>
  </si>
  <si>
    <t>35-36</t>
  </si>
  <si>
    <t>OXFORD UTD.</t>
  </si>
  <si>
    <t>62-63</t>
  </si>
  <si>
    <t>PETERBOROUGH UTD.</t>
  </si>
  <si>
    <t>PLYMOUTH ARGYLE</t>
  </si>
  <si>
    <t>PORT VALE</t>
  </si>
  <si>
    <t>PORTSMOUTH</t>
  </si>
  <si>
    <t>79-80</t>
  </si>
  <si>
    <t>PRESTON NORTH END</t>
  </si>
  <si>
    <t>QUEENS PARK RAN.</t>
  </si>
  <si>
    <t>READING</t>
  </si>
  <si>
    <t>ROCHDALE</t>
  </si>
  <si>
    <t>ROTHERHAM UTD.</t>
  </si>
  <si>
    <t>SCARBOROUGH</t>
  </si>
  <si>
    <t>88-89</t>
  </si>
  <si>
    <t>SCUNTHORPE UTD.</t>
  </si>
  <si>
    <t>SHEFFIELD UTD.</t>
  </si>
  <si>
    <t>81-82</t>
  </si>
  <si>
    <t>SHEFFIELD WED.</t>
  </si>
  <si>
    <t>SHREWSBURY TOWN</t>
  </si>
  <si>
    <t>SOUTHAMPTON</t>
  </si>
  <si>
    <t>SOUTHEND UTD.</t>
  </si>
  <si>
    <t>SOUTHPORT</t>
  </si>
  <si>
    <t>77-78</t>
  </si>
  <si>
    <t>STOCKPORT COUNTY</t>
  </si>
  <si>
    <t>STOKE CITY</t>
  </si>
  <si>
    <t>SUNDERLAND</t>
  </si>
  <si>
    <t>87-88</t>
  </si>
  <si>
    <t>SWANSEA CITY</t>
  </si>
  <si>
    <t>SWINDON TOWN</t>
  </si>
  <si>
    <t>TORQUAY UTD.</t>
  </si>
  <si>
    <t>TOTTENHAM HOTSPUR</t>
  </si>
  <si>
    <t>TRANMERE ROVERS</t>
  </si>
  <si>
    <t>WALSALL</t>
  </si>
  <si>
    <t>WATFORD</t>
  </si>
  <si>
    <t>WEST BROMWICH A.</t>
  </si>
  <si>
    <t>WEST HAM UTD.</t>
  </si>
  <si>
    <t>WIGAN ATHLETIC</t>
  </si>
  <si>
    <t>WIGAN BOROUGH</t>
  </si>
  <si>
    <t>WOLVERHAMPTON W.</t>
  </si>
  <si>
    <t>WORKINGTON</t>
  </si>
  <si>
    <t>WREXHAM</t>
  </si>
  <si>
    <t>WYCOMBE WANDERERS</t>
  </si>
  <si>
    <t>TOTALS:</t>
  </si>
  <si>
    <t>WRE</t>
  </si>
  <si>
    <t>DAR</t>
  </si>
  <si>
    <t>HAL</t>
  </si>
  <si>
    <t>ROC</t>
  </si>
  <si>
    <t>STC</t>
  </si>
  <si>
    <t>CRE</t>
  </si>
  <si>
    <t>CHE</t>
  </si>
  <si>
    <t>MNU</t>
  </si>
  <si>
    <t>HUL</t>
  </si>
  <si>
    <t>NOR</t>
  </si>
  <si>
    <t>80-81</t>
  </si>
  <si>
    <t>CHECKS:</t>
  </si>
  <si>
    <t>2-point Wins (H)</t>
  </si>
  <si>
    <t>2-point Wins (A)</t>
  </si>
  <si>
    <t>2-point Wins (T)</t>
  </si>
  <si>
    <t>TOTAL (H)</t>
  </si>
  <si>
    <t>TOTAL (A)</t>
  </si>
  <si>
    <t>GRAND TOTAL</t>
  </si>
  <si>
    <t>SEASONS</t>
  </si>
  <si>
    <t>3rd *</t>
  </si>
  <si>
    <t>Old 4th *</t>
  </si>
  <si>
    <t>Old 2nd</t>
  </si>
  <si>
    <t>Old 3rd N</t>
  </si>
  <si>
    <t>Old 3rd</t>
  </si>
  <si>
    <t>Old 3rd *</t>
  </si>
  <si>
    <t>2nd *</t>
  </si>
  <si>
    <t>Old 4th</t>
  </si>
  <si>
    <t>DIVISION (* = 3 pts for a win)</t>
  </si>
  <si>
    <t>EXTREMES:</t>
  </si>
  <si>
    <t>DOUBLES (F):</t>
  </si>
  <si>
    <t>DOUBLES (A):</t>
  </si>
  <si>
    <t>OPPONENTS:</t>
  </si>
  <si>
    <t>DOUBLES (F)</t>
  </si>
  <si>
    <t>DOUBLES (A)</t>
  </si>
  <si>
    <t>TOTAL POINTS</t>
  </si>
  <si>
    <t>(1930-1931)      2</t>
  </si>
  <si>
    <t>(1929-1930)                           1</t>
  </si>
  <si>
    <t>(1931-1932)      3</t>
  </si>
  <si>
    <t>(1932-1933)      4</t>
  </si>
  <si>
    <t>(1933-1934)      5</t>
  </si>
  <si>
    <t>(1934-1935)      6</t>
  </si>
  <si>
    <t>(1935-1936)      7</t>
  </si>
  <si>
    <t>(1936-1937)      8</t>
  </si>
  <si>
    <t>(1937-1938)      9</t>
  </si>
  <si>
    <t>(1938-1939)      10</t>
  </si>
  <si>
    <t>(1946-1947)      11</t>
  </si>
  <si>
    <t>(1947-1948)      12</t>
  </si>
  <si>
    <t>(1948-1949)      13</t>
  </si>
  <si>
    <t>(1949-1950)      14</t>
  </si>
  <si>
    <t>(1950-1951)      15</t>
  </si>
  <si>
    <t>(1951-1952)      16</t>
  </si>
  <si>
    <t>(1952-1953)      17</t>
  </si>
  <si>
    <t>(1953-1954)      18</t>
  </si>
  <si>
    <t>(1954-1955)      19</t>
  </si>
  <si>
    <t>(1955-1956)      20</t>
  </si>
  <si>
    <t>(1956-1957)      21</t>
  </si>
  <si>
    <t>(1957-1958)      22</t>
  </si>
  <si>
    <t>(1958-1959)      23</t>
  </si>
  <si>
    <t>(1959-1960)      24</t>
  </si>
  <si>
    <t>(1960-1961)      25</t>
  </si>
  <si>
    <t>(1961-1962)      26</t>
  </si>
  <si>
    <t>(1962-1963)      27</t>
  </si>
  <si>
    <t>(1963-1964)      28</t>
  </si>
  <si>
    <t>(1964-1965)      29</t>
  </si>
  <si>
    <t>(1965-1966)      30</t>
  </si>
  <si>
    <t>(1966-1967)      31</t>
  </si>
  <si>
    <t>(1967-1968)      32</t>
  </si>
  <si>
    <t>(1968-1969)      33</t>
  </si>
  <si>
    <t>(1969-1970)      34</t>
  </si>
  <si>
    <t>(1970-1971)      35</t>
  </si>
  <si>
    <t>(1971-1972)      36</t>
  </si>
  <si>
    <t>(1972-1973)      37</t>
  </si>
  <si>
    <t>(1973-1974)      38</t>
  </si>
  <si>
    <t>(1974-1975)      39</t>
  </si>
  <si>
    <t>(1975-1976)      40</t>
  </si>
  <si>
    <t>(1976-1977)      41</t>
  </si>
  <si>
    <t>(1977-1978)      42</t>
  </si>
  <si>
    <t>(1978-1979)      43</t>
  </si>
  <si>
    <t>(1979-1980)      44</t>
  </si>
  <si>
    <t>(1980-1981)      45</t>
  </si>
  <si>
    <t>(1981-1982)      46</t>
  </si>
  <si>
    <t>(1982-1983)      47</t>
  </si>
  <si>
    <t>(1983-1984)      48</t>
  </si>
  <si>
    <t>(1984-1985)      49</t>
  </si>
  <si>
    <t>(1985-1986)      50</t>
  </si>
  <si>
    <t>(1986-1987)      51</t>
  </si>
  <si>
    <t>(1987-1988)      52</t>
  </si>
  <si>
    <t>(1988-1989)      53</t>
  </si>
  <si>
    <t>(1989-1990)      54</t>
  </si>
  <si>
    <t>(1990-1991)      55</t>
  </si>
  <si>
    <t>(1991-1992)      56</t>
  </si>
  <si>
    <t>(1992-1993)      57</t>
  </si>
  <si>
    <t>(1993-1994)      58</t>
  </si>
  <si>
    <t>(1994-1995)      59</t>
  </si>
  <si>
    <t>(1995-1996)      60</t>
  </si>
  <si>
    <t>(1996-1997)      61</t>
  </si>
  <si>
    <t>(1997-1998)      62</t>
  </si>
  <si>
    <t>(1998-1999)      63</t>
  </si>
  <si>
    <t>TIES</t>
  </si>
  <si>
    <t>WON</t>
  </si>
  <si>
    <t>LOST</t>
  </si>
  <si>
    <t>ALTRINCHAM</t>
  </si>
  <si>
    <t>BANGOR CITY</t>
  </si>
  <si>
    <t>BIRMINGHAM CITY</t>
  </si>
  <si>
    <t>BISHOP AUCKLAND</t>
  </si>
  <si>
    <t>BLUE STAR</t>
  </si>
  <si>
    <t>BLYTH SPARTANS</t>
  </si>
  <si>
    <t>BOLTON WANDERERS</t>
  </si>
  <si>
    <t>BOSTON UNITED</t>
  </si>
  <si>
    <t>BRADFORD CITY</t>
  </si>
  <si>
    <t>61-62</t>
  </si>
  <si>
    <t>BRADFORD PARK AVE.</t>
  </si>
  <si>
    <t>BRIDLINGTON</t>
  </si>
  <si>
    <t>BURTON ALBION</t>
  </si>
  <si>
    <t>BURTON TOWN</t>
  </si>
  <si>
    <t>CAERNARFON TOWN</t>
  </si>
  <si>
    <t>CARLISLE UNITED</t>
  </si>
  <si>
    <t>CROOK TOWN</t>
  </si>
  <si>
    <t>DONCASTER ROVERS</t>
  </si>
  <si>
    <t>67-68</t>
  </si>
  <si>
    <t>DORCHESTER TOWN</t>
  </si>
  <si>
    <t>DUDLEY TOWN</t>
  </si>
  <si>
    <t>ENFIELD</t>
  </si>
  <si>
    <t>GRESLEY ROVERS</t>
  </si>
  <si>
    <t>HARTLEPOOL UNITED</t>
  </si>
  <si>
    <t>HEDNESFORD TOWN</t>
  </si>
  <si>
    <t>HEREFORD UNITED</t>
  </si>
  <si>
    <t>HUDDERSFIELD TOWN</t>
  </si>
  <si>
    <t>83-84</t>
  </si>
  <si>
    <t>MORECAMBE</t>
  </si>
  <si>
    <t>MOSSLEY</t>
  </si>
  <si>
    <t>NEWCASTLE UNITED</t>
  </si>
  <si>
    <t>NOTTINGHAM FOREST</t>
  </si>
  <si>
    <t>OXFORD UNITED</t>
  </si>
  <si>
    <t>ROTHERHAM UNITED</t>
  </si>
  <si>
    <t>RUNCORN</t>
  </si>
  <si>
    <t>SCUNTHORPE UNITED</t>
  </si>
  <si>
    <t>SHEFFIELD UNITED</t>
  </si>
  <si>
    <t>SHEFFIELD WEDNESDAY</t>
  </si>
  <si>
    <t>SOUTHEND UNITED</t>
  </si>
  <si>
    <t>SOUTH SHIELDS</t>
  </si>
  <si>
    <t>68-69</t>
  </si>
  <si>
    <t>STAFFORD RANGERS</t>
  </si>
  <si>
    <t>TAMWORTH</t>
  </si>
  <si>
    <t>WEST BROMWICH ALB.</t>
  </si>
  <si>
    <t>WHITBY TOWN</t>
  </si>
  <si>
    <t>23-24</t>
  </si>
  <si>
    <t>CASTLEFORD TOWN</t>
  </si>
  <si>
    <t>CASTLEFORD &amp; ALLERTON</t>
  </si>
  <si>
    <t>CUDWORTH</t>
  </si>
  <si>
    <t>GUISBOROUGH BELMONT</t>
  </si>
  <si>
    <t>GUISELEY</t>
  </si>
  <si>
    <t>HORSFORTH</t>
  </si>
  <si>
    <t>ILKESTON TOWN</t>
  </si>
  <si>
    <t>JARROW</t>
  </si>
  <si>
    <t>MALTBY MAIN</t>
  </si>
  <si>
    <t>MEXBOROUGH TOWN</t>
  </si>
  <si>
    <t>NORMANBY MAGNESTIE</t>
  </si>
  <si>
    <t>SHILDON</t>
  </si>
  <si>
    <t>SOUTH BANK</t>
  </si>
  <si>
    <t>STOCKTON</t>
  </si>
  <si>
    <t>STOCKTON MALLEABLE</t>
  </si>
  <si>
    <t>WATH ATHLETIC</t>
  </si>
  <si>
    <t>WHITBY UNITED</t>
  </si>
  <si>
    <t>WOMBWELL</t>
  </si>
  <si>
    <t>WORKSOP TOWN</t>
  </si>
  <si>
    <t>PROPER</t>
  </si>
  <si>
    <t>QUALIFYING</t>
  </si>
  <si>
    <t>CHECK:</t>
  </si>
  <si>
    <t>THE FOLLOWING "AWAY" MATCHES WERE NOT PLAYED ON THE OPPONENT'S GROUND:</t>
  </si>
  <si>
    <t>1951-52    BRADFORD P.A. 4, YORK CITY 0.</t>
  </si>
  <si>
    <t>1954-55    NEWCASTLE UNITED 1, YORK CITY 1.</t>
  </si>
  <si>
    <t>1954-55    NEWCASTLE UNITED 2, YORK CITY 0.</t>
  </si>
  <si>
    <t>1966-67    MORECAMBE 0, YORK CITY 1.</t>
  </si>
  <si>
    <t>1966-67    MIDDLESBROUGH 4, YORK CITY 1.</t>
  </si>
  <si>
    <t>(ST JAMES PARK, NEWCASTLE)</t>
  </si>
  <si>
    <t>1969-70    CARDIFF CITY 1, YORK CITY 3.</t>
  </si>
  <si>
    <t>1985-86    MORECAMBE 0, YORK CITY 2.</t>
  </si>
  <si>
    <t>EXCLUDES:             1 ABANDONED MATCH IN 1930-31.</t>
  </si>
  <si>
    <t>SF</t>
  </si>
  <si>
    <t>E.PREL.</t>
  </si>
  <si>
    <t>PRELIM.</t>
  </si>
  <si>
    <t>1Q</t>
  </si>
  <si>
    <t>2Q</t>
  </si>
  <si>
    <t>3Q</t>
  </si>
  <si>
    <t>4Q</t>
  </si>
  <si>
    <t>1923-24    MEXBOROUGH TOWN 3, YORK CITY 1.</t>
  </si>
  <si>
    <t>1928-29    JARROW 2, YORK CITY 3.</t>
  </si>
  <si>
    <t>EXCLUDES:             2 ABANDONED MATCHES IN 1925-26 AND 1926-27.</t>
  </si>
  <si>
    <t>BLACKBURN ROVERS</t>
  </si>
  <si>
    <t>LEEDS UNITED</t>
  </si>
  <si>
    <t>MANCHESTER UNITED</t>
  </si>
  <si>
    <t>NORTHAMPTON TOWN</t>
  </si>
  <si>
    <t>QUEENS PARK RANGERS</t>
  </si>
  <si>
    <t>1970-71    NORTHAMPTON TOWN 2, YORK CITY 1.</t>
  </si>
  <si>
    <t>THE FOLLOWING "AWAY" MATCH WAS NOT PLAYED ON THE OPPONENT'S GROUND:</t>
  </si>
  <si>
    <t>Highest duplicate crowd</t>
  </si>
  <si>
    <t>Lowest duplicate crowd</t>
  </si>
  <si>
    <t>Highest triplicate crowd</t>
  </si>
  <si>
    <t>Lowest triplicate crowd</t>
  </si>
  <si>
    <t>Only quadruple crowd</t>
  </si>
  <si>
    <t>99-00</t>
  </si>
  <si>
    <t>(1999-2000)      64</t>
  </si>
  <si>
    <t>CHELTENHAM TOWN</t>
  </si>
  <si>
    <t>AVE</t>
  </si>
  <si>
    <t>KDDERMINSTER HARRIERS</t>
  </si>
  <si>
    <t>00-01</t>
  </si>
  <si>
    <t>(2000-2001)      65</t>
  </si>
  <si>
    <t>DON, ROC</t>
  </si>
  <si>
    <t>RADCLIFFE BOROUGH</t>
  </si>
  <si>
    <t>2000-01    RADCLIFFE BOROUGH 1, YORK CITY 4.</t>
  </si>
  <si>
    <t>GROUP</t>
  </si>
  <si>
    <t>RUSHDEN &amp; DIAMONDS</t>
  </si>
  <si>
    <t>01-02</t>
  </si>
  <si>
    <t>(2001-2002)      66</t>
  </si>
  <si>
    <t>(ELLAND ROAD, LEEDS)</t>
  </si>
  <si>
    <t>(HILLSBOROUGH, SHEFFIELD)</t>
  </si>
  <si>
    <t>(ROKER PARK, SUNDERLAND)</t>
  </si>
  <si>
    <t>(MAINE ROAD, MANCHESTER)</t>
  </si>
  <si>
    <t>(ST ANDREWS, BIRMINGHAM)</t>
  </si>
  <si>
    <t>(GIGG LANE, BURY)</t>
  </si>
  <si>
    <t>(BELLE VUE, DONCASTER)</t>
  </si>
  <si>
    <t>(VILLA PARK, BIRMINGHAM)</t>
  </si>
  <si>
    <t>This season:</t>
  </si>
  <si>
    <t>02-03</t>
  </si>
  <si>
    <t>(2002-2003)      67</t>
  </si>
  <si>
    <t>KIDDERMINSTER HARRIERS</t>
  </si>
  <si>
    <t>(2003-2004)      68</t>
  </si>
  <si>
    <t>03-04</t>
  </si>
  <si>
    <t>YEOVIL TOWN</t>
  </si>
  <si>
    <t>04-05</t>
  </si>
  <si>
    <t>ACCRINGTON STANLEY</t>
  </si>
  <si>
    <t>CANVEY ISLAND</t>
  </si>
  <si>
    <t>CRAWLEY TOWN</t>
  </si>
  <si>
    <t>DAGENHAM &amp; REDBRIDGE</t>
  </si>
  <si>
    <t>FARNBOROUGH TOWN</t>
  </si>
  <si>
    <t>FOREST GREEN ROVERS</t>
  </si>
  <si>
    <t>LEIGH RMI</t>
  </si>
  <si>
    <t>NORTHWICH VICTORIA</t>
  </si>
  <si>
    <t>STEVENAGE BOROUGH</t>
  </si>
  <si>
    <t>WOKING</t>
  </si>
  <si>
    <t>(2004-2005)      69</t>
  </si>
  <si>
    <t>GRAYS ATHLETIC</t>
  </si>
  <si>
    <t>05-06</t>
  </si>
  <si>
    <t>(2005-2006)      70</t>
  </si>
  <si>
    <t>CAMBRIDGE UNITED</t>
  </si>
  <si>
    <t>GAINSBOROUGH TRINITY</t>
  </si>
  <si>
    <t>ALDERSHOT TOWN</t>
  </si>
  <si>
    <t>06-07</t>
  </si>
  <si>
    <t>(2006-2007)      71</t>
  </si>
  <si>
    <t>WEYMOUTH</t>
  </si>
  <si>
    <t>NEWCASTLE BENFIELD (BAY PLASTICS)</t>
  </si>
  <si>
    <t>07-08</t>
  </si>
  <si>
    <t>(2007-2008)      72</t>
  </si>
  <si>
    <t>EBBSFLEET UNITED</t>
  </si>
  <si>
    <t>DROYLSDEN</t>
  </si>
  <si>
    <t>FARSLEY CELTIC</t>
  </si>
  <si>
    <t>HISTON</t>
  </si>
  <si>
    <t>SALISBURY CITY</t>
  </si>
  <si>
    <t>TORQUAY UNITED</t>
  </si>
  <si>
    <t>RUSHALL OLYMPIC</t>
  </si>
  <si>
    <t>HAVANT &amp; WATERLOOVILLE</t>
  </si>
  <si>
    <t>(2008-2009)      73</t>
  </si>
  <si>
    <t>KETTERING TOWN</t>
  </si>
  <si>
    <t>08-09</t>
  </si>
  <si>
    <t>LEWES</t>
  </si>
  <si>
    <t>EASTBOURNE BOROUGH</t>
  </si>
  <si>
    <t>ST ALBANS CITY</t>
  </si>
  <si>
    <t>09-10</t>
  </si>
  <si>
    <t>HAYES &amp; YEADING</t>
  </si>
  <si>
    <t>AFC WIMBLEDON</t>
  </si>
  <si>
    <t>(2009-2010)      74</t>
  </si>
  <si>
    <t>BEDWORTH UNITED</t>
  </si>
  <si>
    <t>10-11</t>
  </si>
  <si>
    <t>BATH CITY</t>
  </si>
  <si>
    <t>FLEETWOOD TOWN</t>
  </si>
  <si>
    <t>(2010-2011)      75</t>
  </si>
  <si>
    <t>MAX</t>
  </si>
  <si>
    <t>MIN</t>
  </si>
  <si>
    <t>AFC TELFORD UNITED</t>
  </si>
  <si>
    <t>11-12</t>
  </si>
  <si>
    <t>BRAINTREE TOWN</t>
  </si>
  <si>
    <t>ALFRETON TOWN</t>
  </si>
  <si>
    <t>(2011-2012)      76</t>
  </si>
  <si>
    <t>HINCKLEY UNITED</t>
  </si>
  <si>
    <t>CORBY TOWN</t>
  </si>
  <si>
    <t>SOLIHULL MOORS</t>
  </si>
  <si>
    <t>FA TROHPY</t>
  </si>
  <si>
    <t>OTHER NON-LEAGUE CUPS</t>
  </si>
  <si>
    <t>League 2</t>
  </si>
  <si>
    <t>12-13</t>
  </si>
  <si>
    <t>(2012-2013)      77</t>
  </si>
  <si>
    <t>13-14</t>
  </si>
  <si>
    <t>(2013-2014)      78</t>
  </si>
  <si>
    <t>14-15</t>
  </si>
  <si>
    <t>(2014-2015)      79</t>
  </si>
  <si>
    <t>SUMMARY OF QUALIFYING ROUND MATCHES</t>
  </si>
  <si>
    <t>MILTON KEYNES DONS</t>
  </si>
  <si>
    <t>15-16</t>
  </si>
  <si>
    <t>(2015-2016)      80</t>
  </si>
  <si>
    <t>(2016-2017)      81</t>
  </si>
  <si>
    <t>MAIDSTONE UNITED</t>
  </si>
  <si>
    <t>16-17</t>
  </si>
  <si>
    <t>BOREHAM WOOD</t>
  </si>
  <si>
    <t>DOVER ATHLETIC</t>
  </si>
  <si>
    <t>SUTTON UNITED</t>
  </si>
  <si>
    <t>EASTLEIGH</t>
  </si>
  <si>
    <t>CURZON ASHTON</t>
  </si>
  <si>
    <t>BROMLEY</t>
  </si>
  <si>
    <t>WORCESTER CITY</t>
  </si>
  <si>
    <t>NORTH FERRIBY UNITED</t>
  </si>
  <si>
    <t>HARLOW TOWN</t>
  </si>
  <si>
    <t>NUNEATON TOWN</t>
  </si>
  <si>
    <t>BRACKLEY TOWN</t>
  </si>
  <si>
    <t>National League North</t>
  </si>
  <si>
    <t>National League</t>
  </si>
  <si>
    <t>17-18</t>
  </si>
  <si>
    <t>BRADFORD PARK AVENUE</t>
  </si>
  <si>
    <t>SPENNYMOOR UNITED</t>
  </si>
  <si>
    <t>FC UNITED OF MANCHESTER</t>
  </si>
  <si>
    <t>HARROGATE TOWN</t>
  </si>
  <si>
    <t>CHORLEY</t>
  </si>
  <si>
    <t>SALFORD CITY</t>
  </si>
  <si>
    <t>LEAMINGTON</t>
  </si>
  <si>
    <t>DIVISION (* = 2 pts for a win)</t>
  </si>
  <si>
    <t>Old 2nd *</t>
  </si>
  <si>
    <t>Old 3rd N *</t>
  </si>
  <si>
    <t>2nd</t>
  </si>
  <si>
    <t>3rd</t>
  </si>
  <si>
    <t>(2017-2018)      82</t>
  </si>
  <si>
    <t>COALVILLE TOWN</t>
  </si>
  <si>
    <t>18-19</t>
  </si>
  <si>
    <t>(2018-2019)      83</t>
  </si>
  <si>
    <t>HEREFORD</t>
  </si>
  <si>
    <t>ASHTON UNITED</t>
  </si>
  <si>
    <t>CHESTER</t>
  </si>
  <si>
    <t>NUNEATON BOROUGH</t>
  </si>
  <si>
    <t>ASHTON ATHLETIC</t>
  </si>
  <si>
    <t>ST IVES TOWN</t>
  </si>
  <si>
    <t>One win on penalties</t>
  </si>
  <si>
    <t>Semi-Final 2008-09</t>
  </si>
  <si>
    <t>Semi-Final 2016-17</t>
  </si>
  <si>
    <t>Semi-Final 2011-12</t>
  </si>
  <si>
    <t>Semi-Final 2007-08</t>
  </si>
  <si>
    <t>GLOUCESTER CITY</t>
  </si>
  <si>
    <t>KINGS LYNN TOWN</t>
  </si>
  <si>
    <t>19-20</t>
  </si>
  <si>
    <t>(2019-2020)      84</t>
  </si>
  <si>
    <t>IRLAM</t>
  </si>
  <si>
    <t>BUXTON</t>
  </si>
  <si>
    <t>FINAL 2011-12 - WON</t>
  </si>
  <si>
    <t>FINAL 2016-17 - WON</t>
  </si>
  <si>
    <t>Accrington Stanley</t>
  </si>
  <si>
    <t>AFC Telford United</t>
  </si>
  <si>
    <t>Boreham Wood</t>
  </si>
  <si>
    <t>Darlington</t>
  </si>
  <si>
    <t>Dover Athletic</t>
  </si>
  <si>
    <t>Guiseley</t>
  </si>
  <si>
    <t>Salisbury City</t>
  </si>
  <si>
    <t>St Albans City</t>
  </si>
  <si>
    <t>Sutton United</t>
  </si>
  <si>
    <t>Tranmere Rovers</t>
  </si>
  <si>
    <t>Gainsborough Trinity</t>
  </si>
  <si>
    <t>Gateshead</t>
  </si>
  <si>
    <t>Harrogate Town</t>
  </si>
  <si>
    <t>Tamworth</t>
  </si>
  <si>
    <t>Not played in NL</t>
  </si>
  <si>
    <t>Beaten in NL</t>
  </si>
  <si>
    <t>Beaten in NLN</t>
  </si>
  <si>
    <t>Beaten in EFL</t>
  </si>
  <si>
    <t>Not played in NLN</t>
  </si>
  <si>
    <t>Beaten in FAC</t>
  </si>
  <si>
    <t>Beaten in FAT</t>
  </si>
  <si>
    <t>Hereford</t>
  </si>
  <si>
    <t>NATIONAL LEAGUE NORTH</t>
  </si>
  <si>
    <t>NATIONAL LEAGUE</t>
  </si>
  <si>
    <t>Only club played in NL and NLN and not beaten in either (beaten in EFL and FAC)</t>
  </si>
  <si>
    <t>20-21</t>
  </si>
  <si>
    <t>Excludes 2020-2021 season matches played behind closed doors or with restricted crowds.</t>
  </si>
  <si>
    <t>SPENNY MOOR TOWN (H)</t>
  </si>
  <si>
    <t>GUISELEY (H)</t>
  </si>
  <si>
    <t>WARRINGTON RYLANDS</t>
  </si>
  <si>
    <t>Lost on penalties</t>
  </si>
  <si>
    <t>FINAL 2008-09 - LOST</t>
  </si>
  <si>
    <t>21-22</t>
  </si>
  <si>
    <t>HEBBURN TOWN</t>
  </si>
  <si>
    <t>MORPETH TOWN</t>
  </si>
  <si>
    <t>1923-24</t>
  </si>
  <si>
    <t>1925-26</t>
  </si>
  <si>
    <t>1926-27</t>
  </si>
  <si>
    <t>1929-30</t>
  </si>
  <si>
    <t>1936-37</t>
  </si>
  <si>
    <t>1937-38</t>
  </si>
  <si>
    <t>1954-55</t>
  </si>
  <si>
    <t>1924-25</t>
  </si>
  <si>
    <t>1928-29</t>
  </si>
  <si>
    <t>2021-22</t>
  </si>
  <si>
    <t>2010-11</t>
  </si>
  <si>
    <t>2001-02</t>
  </si>
  <si>
    <t>1985-86</t>
  </si>
  <si>
    <t>ENTERED</t>
  </si>
  <si>
    <t>KNOCKED OUT</t>
  </si>
  <si>
    <t>2015-16</t>
  </si>
  <si>
    <t>CANCELLED</t>
  </si>
  <si>
    <t>AFC FYLDE</t>
  </si>
  <si>
    <t>CANCELLED/EXCLUDED</t>
  </si>
  <si>
    <t>1974-75</t>
  </si>
  <si>
    <t>1975-76</t>
  </si>
  <si>
    <t>1957-58</t>
  </si>
  <si>
    <t>1976-77</t>
  </si>
  <si>
    <t>1987-88</t>
  </si>
  <si>
    <t>1998-99</t>
  </si>
  <si>
    <t>1980-81</t>
  </si>
  <si>
    <t>1991-92</t>
  </si>
  <si>
    <t>2003-04</t>
  </si>
  <si>
    <t>1959-60</t>
  </si>
  <si>
    <t>1984-85</t>
  </si>
  <si>
    <t>1993-94</t>
  </si>
  <si>
    <t>1958-59</t>
  </si>
  <si>
    <t>1981-82</t>
  </si>
  <si>
    <t>1992-93</t>
  </si>
  <si>
    <t>2012-13</t>
  </si>
  <si>
    <t>2004-05</t>
  </si>
  <si>
    <t>2017-18</t>
  </si>
  <si>
    <t>(2020-2021)      85</t>
  </si>
  <si>
    <t>(2021-2022)      86</t>
  </si>
  <si>
    <t>MATLOCK TOWN</t>
  </si>
  <si>
    <t>SLOUGH TOWN</t>
  </si>
  <si>
    <t>Out of 32</t>
  </si>
  <si>
    <t>5 clubs not beaten:</t>
  </si>
  <si>
    <t>27 clubs beaten at least once</t>
  </si>
  <si>
    <t>32 clubs played in National League North</t>
  </si>
  <si>
    <t>Beaten in EFL and FAC</t>
  </si>
  <si>
    <t>Not played in NL; beaten in FAC</t>
  </si>
  <si>
    <t>Only club played in NLN and FAT and not beaten in either</t>
  </si>
  <si>
    <t>Beaten in EFL and NLN</t>
  </si>
  <si>
    <t>Drawn 2</t>
  </si>
  <si>
    <t>Lost 2; FAT Lost 1</t>
  </si>
  <si>
    <t>Drawn 1, Lost 1</t>
  </si>
  <si>
    <t>DORKING WANDERERS</t>
  </si>
  <si>
    <t>MAIDENHEAD UNITED</t>
  </si>
  <si>
    <t>WEALDSTONE</t>
  </si>
  <si>
    <t>22-23</t>
  </si>
  <si>
    <t>Notts County</t>
  </si>
  <si>
    <t>Scunthorpe United</t>
  </si>
  <si>
    <t>Oldham Athletic</t>
  </si>
  <si>
    <t>2022-23</t>
  </si>
  <si>
    <t>CHELMSFORD CITY</t>
  </si>
  <si>
    <t>Won on penalties</t>
  </si>
  <si>
    <t>(2022-2023)      87</t>
  </si>
  <si>
    <t>2023-24</t>
  </si>
  <si>
    <t>WEALDSTONE (2 matches)</t>
  </si>
  <si>
    <t>OXFORD CITY</t>
  </si>
  <si>
    <t>NEEDHAM MARKET</t>
  </si>
  <si>
    <t>2009-10</t>
  </si>
  <si>
    <t>2018-19</t>
  </si>
  <si>
    <t>2019-20</t>
  </si>
  <si>
    <t>2020-21</t>
  </si>
  <si>
    <t>2016-17</t>
  </si>
  <si>
    <t>2005-06</t>
  </si>
  <si>
    <t>2008-09</t>
  </si>
  <si>
    <t>2006-07</t>
  </si>
  <si>
    <t>2007-08</t>
  </si>
  <si>
    <t>1927-28</t>
  </si>
  <si>
    <t>2011-12</t>
  </si>
  <si>
    <t>Hartlepool United</t>
  </si>
  <si>
    <t>Beaten in EFL, FAC and LC</t>
  </si>
  <si>
    <t>EASTLEIGH (3 matches)</t>
  </si>
  <si>
    <t>(2023-2024)      88</t>
  </si>
  <si>
    <t>3 clubs never beaten at home:</t>
  </si>
  <si>
    <t>MAIDENHEAD UNITED (2 matches)</t>
  </si>
  <si>
    <t>Drawn 6</t>
  </si>
  <si>
    <t>PETERBOROUGH UNITED</t>
  </si>
  <si>
    <t>BRIGHTON &amp; HOVE ALBION</t>
  </si>
  <si>
    <t>MANCHESTER UINTED</t>
  </si>
  <si>
    <t>COLCHESTER UNITED</t>
  </si>
  <si>
    <t>WEST HAM UNITED</t>
  </si>
  <si>
    <t>CHARLTON ATHLETIC</t>
  </si>
  <si>
    <t>WEST BROMWICH ALBION</t>
  </si>
  <si>
    <t>WOLVERHAMPTON WANDERERS</t>
  </si>
  <si>
    <t>MK DONS</t>
  </si>
  <si>
    <t>HAR</t>
  </si>
  <si>
    <t>Out of 107</t>
  </si>
  <si>
    <t>than the opposing club in the reverse fixture.  The figures below</t>
  </si>
  <si>
    <t>show '1' if City have a higher Total, Maximum or Minimum.</t>
  </si>
  <si>
    <t>than the opposing club in the reverse fixture.  The figures above</t>
  </si>
  <si>
    <t>In EFL football, York City generally have had smaller crowds</t>
  </si>
  <si>
    <t>In non-league football, York City generally have had bigger crowds</t>
  </si>
  <si>
    <t>AVERAGE</t>
  </si>
  <si>
    <t>show '1' if City have a higher Average, Maximum or Minimum.</t>
  </si>
  <si>
    <t>Stockport C.</t>
  </si>
  <si>
    <r>
      <rPr>
        <u/>
        <sz val="8"/>
        <rFont val="Calibri"/>
        <family val="2"/>
        <scheme val="minor"/>
      </rPr>
      <t>Exceptions</t>
    </r>
    <r>
      <rPr>
        <sz val="8"/>
        <rFont val="Calibri"/>
        <family val="2"/>
        <scheme val="minor"/>
      </rPr>
      <t>:</t>
    </r>
  </si>
  <si>
    <t>Chester</t>
  </si>
  <si>
    <t>Kings Lynn T.</t>
  </si>
  <si>
    <t>BIGGLESWADE</t>
  </si>
  <si>
    <t>2024-25</t>
  </si>
  <si>
    <t>2014-15</t>
  </si>
  <si>
    <t>1972-73</t>
  </si>
  <si>
    <t>1978-79</t>
  </si>
  <si>
    <t>1970-71</t>
  </si>
  <si>
    <t>1964-65</t>
  </si>
  <si>
    <t>1953-54</t>
  </si>
  <si>
    <t>1945-46</t>
  </si>
  <si>
    <t>1950-51</t>
  </si>
  <si>
    <t>1951-52</t>
  </si>
  <si>
    <t>2002-03</t>
  </si>
  <si>
    <t>2013-14</t>
  </si>
  <si>
    <t>1934-35</t>
  </si>
  <si>
    <t>1986-87</t>
  </si>
  <si>
    <t>1969-70</t>
  </si>
  <si>
    <t>1963-64</t>
  </si>
  <si>
    <t>1961-62</t>
  </si>
  <si>
    <t>1960-61</t>
  </si>
  <si>
    <t>1935-36</t>
  </si>
  <si>
    <t>1982-83</t>
  </si>
  <si>
    <t>1962-63</t>
  </si>
  <si>
    <t>1990-91</t>
  </si>
  <si>
    <t>1967-68</t>
  </si>
  <si>
    <t>1949-50</t>
  </si>
  <si>
    <t>1930-31</t>
  </si>
  <si>
    <t>1933-34</t>
  </si>
  <si>
    <t>1996-97</t>
  </si>
  <si>
    <t>2000-01</t>
  </si>
  <si>
    <t>1983-84</t>
  </si>
  <si>
    <t>1955-56</t>
  </si>
  <si>
    <t>1938-39</t>
  </si>
  <si>
    <t>1966-67</t>
  </si>
  <si>
    <t>1988-89</t>
  </si>
  <si>
    <t>1999-2000</t>
  </si>
  <si>
    <t>1956-57</t>
  </si>
  <si>
    <t>1979-80</t>
  </si>
  <si>
    <t>1931-32</t>
  </si>
  <si>
    <t>1947-48</t>
  </si>
  <si>
    <t>1971-72</t>
  </si>
  <si>
    <t>1948-49</t>
  </si>
  <si>
    <t>1932-33</t>
  </si>
  <si>
    <t>1946-47</t>
  </si>
  <si>
    <t>1968-69</t>
  </si>
  <si>
    <t>1977-78</t>
  </si>
  <si>
    <t>1995-96</t>
  </si>
  <si>
    <t>1997-98</t>
  </si>
  <si>
    <t>24-25</t>
  </si>
  <si>
    <t>(2024-2025)      89</t>
  </si>
  <si>
    <t>82 clubs played in National League</t>
  </si>
  <si>
    <t>Boston United</t>
  </si>
  <si>
    <t>66 clubs beaten at least once</t>
  </si>
  <si>
    <t>16 clubs not beaten in National League:</t>
  </si>
  <si>
    <t>14 clubs not beaten in non-league football (league matches only):</t>
  </si>
  <si>
    <t>5 clubs played in non-league football and not beaten ever:</t>
  </si>
  <si>
    <t>2024-25 Season</t>
  </si>
  <si>
    <t>SUTTON UNITED (1 match)</t>
  </si>
  <si>
    <t>SUTTON UNITED (2 matches)</t>
  </si>
  <si>
    <t>2 clubs never beaten away:</t>
  </si>
  <si>
    <t>Out of 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</si>
</sst>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Times New Roman"/>
    </font>
    <font>
      <sz val="10"/>
      <name val="Times New Roman"/>
      <family val="1"/>
    </font>
    <font>
      <sz val="6"/>
      <color indexed="10"/>
      <name val="Calibri"/>
      <family val="2"/>
      <scheme val="minor"/>
    </font>
    <font>
      <sz val="6"/>
      <name val="Calibri"/>
      <family val="2"/>
      <scheme val="minor"/>
    </font>
    <font>
      <b/>
      <sz val="6"/>
      <color indexed="10"/>
      <name val="Calibri"/>
      <family val="2"/>
      <scheme val="minor"/>
    </font>
    <font>
      <sz val="6"/>
      <color indexed="8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name val="Calibri"/>
      <family val="2"/>
      <scheme val="minor"/>
    </font>
    <font>
      <sz val="8"/>
      <color indexed="17"/>
      <name val="Calibri"/>
      <family val="2"/>
      <scheme val="minor"/>
    </font>
    <font>
      <sz val="8"/>
      <color indexed="12"/>
      <name val="Calibri"/>
      <family val="2"/>
      <scheme val="minor"/>
    </font>
    <font>
      <sz val="8"/>
      <color indexed="14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b/>
      <sz val="8"/>
      <color indexed="14"/>
      <name val="Calibri"/>
      <family val="2"/>
      <scheme val="minor"/>
    </font>
    <font>
      <b/>
      <sz val="8"/>
      <color indexed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51"/>
      <name val="Calibri"/>
      <family val="2"/>
      <scheme val="minor"/>
    </font>
    <font>
      <b/>
      <sz val="8"/>
      <color indexed="5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6"/>
      <color rgb="FF00B050"/>
      <name val="Calibri"/>
      <family val="2"/>
      <scheme val="minor"/>
    </font>
    <font>
      <sz val="8"/>
      <color theme="4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6"/>
      <color rgb="FFFF0000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FF0000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u/>
      <sz val="8"/>
      <color rgb="FF0000FF"/>
      <name val="Calibri"/>
      <family val="2"/>
      <scheme val="minor"/>
    </font>
    <font>
      <u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" fontId="11" fillId="0" borderId="0" xfId="0" applyNumberFormat="1" applyFont="1"/>
    <xf numFmtId="0" fontId="13" fillId="0" borderId="0" xfId="0" applyFont="1"/>
    <xf numFmtId="3" fontId="14" fillId="0" borderId="0" xfId="0" applyNumberFormat="1" applyFont="1"/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3" fontId="11" fillId="0" borderId="0" xfId="0" applyNumberFormat="1" applyFont="1"/>
    <xf numFmtId="0" fontId="16" fillId="0" borderId="0" xfId="0" applyFont="1"/>
    <xf numFmtId="0" fontId="17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6" fillId="0" borderId="0" xfId="0" quotePrefix="1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8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/>
    <xf numFmtId="0" fontId="19" fillId="0" borderId="0" xfId="0" applyFont="1"/>
    <xf numFmtId="0" fontId="23" fillId="0" borderId="0" xfId="0" applyFont="1"/>
    <xf numFmtId="0" fontId="2" fillId="0" borderId="0" xfId="0" applyFont="1" applyAlignment="1">
      <alignment horizontal="left"/>
    </xf>
    <xf numFmtId="16" fontId="6" fillId="0" borderId="0" xfId="0" quotePrefix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1" fillId="0" borderId="0" xfId="0" quotePrefix="1" applyFont="1" applyAlignment="1">
      <alignment horizontal="center"/>
    </xf>
    <xf numFmtId="16" fontId="13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29" fillId="0" borderId="0" xfId="0" applyFont="1"/>
    <xf numFmtId="0" fontId="30" fillId="0" borderId="0" xfId="0" applyFont="1"/>
    <xf numFmtId="0" fontId="17" fillId="2" borderId="0" xfId="0" applyFont="1" applyFill="1"/>
    <xf numFmtId="0" fontId="3" fillId="2" borderId="0" xfId="0" applyFont="1" applyFill="1"/>
    <xf numFmtId="3" fontId="8" fillId="0" borderId="0" xfId="0" applyNumberFormat="1" applyFont="1"/>
    <xf numFmtId="3" fontId="9" fillId="0" borderId="0" xfId="0" applyNumberFormat="1" applyFont="1"/>
    <xf numFmtId="3" fontId="10" fillId="0" borderId="0" xfId="0" applyNumberFormat="1" applyFont="1"/>
    <xf numFmtId="3" fontId="12" fillId="0" borderId="0" xfId="0" applyNumberFormat="1" applyFont="1"/>
    <xf numFmtId="3" fontId="13" fillId="0" borderId="0" xfId="0" applyNumberFormat="1" applyFont="1"/>
    <xf numFmtId="3" fontId="7" fillId="0" borderId="0" xfId="0" applyNumberFormat="1" applyFont="1"/>
    <xf numFmtId="3" fontId="6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28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/>
    <xf numFmtId="3" fontId="7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center"/>
    </xf>
    <xf numFmtId="3" fontId="13" fillId="0" borderId="0" xfId="1" applyNumberFormat="1" applyFont="1"/>
    <xf numFmtId="3" fontId="17" fillId="0" borderId="0" xfId="0" applyNumberFormat="1" applyFont="1"/>
    <xf numFmtId="3" fontId="13" fillId="0" borderId="0" xfId="0" applyNumberFormat="1" applyFont="1" applyAlignment="1">
      <alignment horizontal="center"/>
    </xf>
    <xf numFmtId="3" fontId="15" fillId="0" borderId="0" xfId="0" applyNumberFormat="1" applyFont="1"/>
    <xf numFmtId="3" fontId="16" fillId="0" borderId="0" xfId="0" applyNumberFormat="1" applyFont="1"/>
    <xf numFmtId="3" fontId="16" fillId="0" borderId="0" xfId="0" applyNumberFormat="1" applyFont="1" applyAlignment="1">
      <alignment horizontal="center"/>
    </xf>
    <xf numFmtId="3" fontId="11" fillId="0" borderId="0" xfId="0" quotePrefix="1" applyNumberFormat="1" applyFont="1" applyAlignment="1">
      <alignment horizontal="center"/>
    </xf>
    <xf numFmtId="3" fontId="25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right"/>
    </xf>
    <xf numFmtId="9" fontId="13" fillId="0" borderId="0" xfId="1" applyFont="1"/>
    <xf numFmtId="3" fontId="13" fillId="0" borderId="0" xfId="0" applyNumberFormat="1" applyFont="1" applyAlignment="1">
      <alignment horizontal="left"/>
    </xf>
    <xf numFmtId="3" fontId="13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6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5"/>
  <sheetViews>
    <sheetView zoomScale="115" zoomScaleNormal="115" workbookViewId="0">
      <pane xSplit="2" ySplit="1" topLeftCell="C150" activePane="bottomRight" state="frozen"/>
      <selection pane="topRight" activeCell="B1" sqref="B1"/>
      <selection pane="bottomLeft" activeCell="A2" sqref="A2"/>
      <selection pane="bottomRight" activeCell="A154" sqref="A154"/>
    </sheetView>
  </sheetViews>
  <sheetFormatPr defaultColWidth="9.33203125" defaultRowHeight="10.199999999999999" x14ac:dyDescent="0.2"/>
  <cols>
    <col min="1" max="1" width="20.77734375" style="67" customWidth="1"/>
    <col min="2" max="2" width="7.44140625" style="62" bestFit="1" customWidth="1"/>
    <col min="3" max="3" width="8.44140625" style="62" bestFit="1" customWidth="1"/>
    <col min="4" max="5" width="5.44140625" style="62" bestFit="1" customWidth="1"/>
    <col min="6" max="6" width="6.44140625" style="62" bestFit="1" customWidth="1"/>
    <col min="7" max="7" width="6.109375" style="62" customWidth="1"/>
    <col min="8" max="8" width="12.109375" style="62" customWidth="1"/>
    <col min="9" max="9" width="5.44140625" style="62" bestFit="1" customWidth="1"/>
    <col min="10" max="10" width="6.109375" style="62" bestFit="1" customWidth="1"/>
    <col min="11" max="11" width="6.44140625" style="62" bestFit="1" customWidth="1"/>
    <col min="12" max="12" width="6.109375" style="62" customWidth="1"/>
    <col min="13" max="13" width="13" style="62" customWidth="1"/>
    <col min="14" max="14" width="5.6640625" style="62" bestFit="1" customWidth="1"/>
    <col min="15" max="15" width="6.109375" style="62" bestFit="1" customWidth="1"/>
    <col min="16" max="16" width="6.6640625" style="62" bestFit="1" customWidth="1"/>
    <col min="17" max="17" width="6.109375" style="62" customWidth="1"/>
    <col min="18" max="18" width="13.5546875" style="62" customWidth="1"/>
    <col min="19" max="16384" width="9.33203125" style="62"/>
  </cols>
  <sheetData>
    <row r="1" spans="1:23" s="71" customFormat="1" x14ac:dyDescent="0.2">
      <c r="A1" s="80" t="s">
        <v>3</v>
      </c>
      <c r="B1" s="81" t="s">
        <v>183</v>
      </c>
      <c r="C1" s="81" t="s">
        <v>180</v>
      </c>
      <c r="D1" s="81" t="s">
        <v>13</v>
      </c>
      <c r="E1" s="81" t="s">
        <v>369</v>
      </c>
      <c r="F1" s="81" t="s">
        <v>14</v>
      </c>
      <c r="G1" s="81" t="s">
        <v>15</v>
      </c>
      <c r="H1" s="81" t="s">
        <v>181</v>
      </c>
      <c r="I1" s="81" t="s">
        <v>13</v>
      </c>
      <c r="J1" s="81" t="s">
        <v>369</v>
      </c>
      <c r="K1" s="81" t="s">
        <v>14</v>
      </c>
      <c r="L1" s="81" t="s">
        <v>15</v>
      </c>
      <c r="M1" s="81" t="s">
        <v>182</v>
      </c>
      <c r="N1" s="81" t="s">
        <v>13</v>
      </c>
      <c r="O1" s="81" t="s">
        <v>369</v>
      </c>
      <c r="P1" s="81" t="s">
        <v>14</v>
      </c>
      <c r="Q1" s="81" t="s">
        <v>15</v>
      </c>
      <c r="R1" s="77" t="s">
        <v>570</v>
      </c>
      <c r="S1" s="72" t="s">
        <v>653</v>
      </c>
      <c r="T1" s="72" t="s">
        <v>442</v>
      </c>
      <c r="U1" s="72" t="s">
        <v>443</v>
      </c>
      <c r="V1" s="81" t="s">
        <v>0</v>
      </c>
      <c r="W1" s="81" t="s">
        <v>1</v>
      </c>
    </row>
    <row r="2" spans="1:23" x14ac:dyDescent="0.2">
      <c r="A2" s="67" t="s">
        <v>396</v>
      </c>
      <c r="B2" s="62">
        <f>MAX(D2,I2)</f>
        <v>28</v>
      </c>
      <c r="C2" s="62">
        <f>155948+4446+3855+3873+2825</f>
        <v>170947</v>
      </c>
      <c r="D2" s="62">
        <v>28</v>
      </c>
      <c r="E2" s="62">
        <f>C2/D2</f>
        <v>6105.25</v>
      </c>
      <c r="F2" s="62">
        <v>19843</v>
      </c>
      <c r="G2" s="62">
        <v>2273</v>
      </c>
      <c r="H2" s="62">
        <f>118576+1506+2009+1454+2222</f>
        <v>125767</v>
      </c>
      <c r="I2" s="62">
        <v>28</v>
      </c>
      <c r="J2" s="62">
        <f>H2/I2</f>
        <v>4491.6785714285716</v>
      </c>
      <c r="K2" s="62">
        <v>15598</v>
      </c>
      <c r="L2" s="62">
        <v>925</v>
      </c>
      <c r="M2" s="62">
        <f>C2+H2</f>
        <v>296714</v>
      </c>
      <c r="N2" s="62">
        <f>D2+I2</f>
        <v>56</v>
      </c>
      <c r="O2" s="62">
        <f>M2/N2</f>
        <v>5298.4642857142853</v>
      </c>
      <c r="P2" s="62">
        <f>MAX(F2,K2)</f>
        <v>19843</v>
      </c>
      <c r="Q2" s="62">
        <f>MIN(G2,L2)</f>
        <v>925</v>
      </c>
      <c r="S2" s="65">
        <f>IF(E2&gt;J2,1,0)</f>
        <v>1</v>
      </c>
      <c r="T2" s="65">
        <f t="shared" ref="T2:T65" si="0">IF(F2&gt;K2,1,0)</f>
        <v>1</v>
      </c>
      <c r="U2" s="65">
        <f t="shared" ref="U2:U65" si="1">IF(G2&gt;L2,1,0)</f>
        <v>1</v>
      </c>
    </row>
    <row r="3" spans="1:23" x14ac:dyDescent="0.2">
      <c r="A3" s="67" t="s">
        <v>435</v>
      </c>
      <c r="B3" s="62">
        <f>MAX(D3,I3)</f>
        <v>8</v>
      </c>
      <c r="C3" s="62">
        <f>3585+9036+3530+3245+3000</f>
        <v>22396</v>
      </c>
      <c r="D3" s="62">
        <v>8</v>
      </c>
      <c r="E3" s="62">
        <f>C3/D3</f>
        <v>2799.5</v>
      </c>
      <c r="F3" s="62">
        <v>3585</v>
      </c>
      <c r="G3" s="62">
        <v>1617</v>
      </c>
      <c r="H3" s="62">
        <f>10203+4349+4182+4086+3883</f>
        <v>26703</v>
      </c>
      <c r="I3" s="62">
        <v>8</v>
      </c>
      <c r="J3" s="62">
        <f>H3/I3</f>
        <v>3337.875</v>
      </c>
      <c r="K3" s="62">
        <v>4349</v>
      </c>
      <c r="L3" s="62">
        <v>2056</v>
      </c>
      <c r="M3" s="62">
        <f>C3+H3</f>
        <v>49099</v>
      </c>
      <c r="N3" s="62">
        <f>D3+I3</f>
        <v>16</v>
      </c>
      <c r="O3" s="62">
        <f>M3/N3</f>
        <v>3068.6875</v>
      </c>
      <c r="P3" s="62">
        <f>MAX(F3,K3)</f>
        <v>4349</v>
      </c>
      <c r="Q3" s="62">
        <f>MIN(G3,L3)</f>
        <v>1617</v>
      </c>
      <c r="S3" s="65">
        <f t="shared" ref="S3:S4" si="2">IF(E3&gt;J3,1,0)</f>
        <v>0</v>
      </c>
      <c r="T3" s="65">
        <f t="shared" si="0"/>
        <v>0</v>
      </c>
      <c r="U3" s="65">
        <f t="shared" si="1"/>
        <v>0</v>
      </c>
    </row>
    <row r="4" spans="1:23" x14ac:dyDescent="0.2">
      <c r="A4" s="67" t="s">
        <v>412</v>
      </c>
      <c r="B4" s="62">
        <f t="shared" ref="B4:B76" si="3">MAX(D4,I4)</f>
        <v>23</v>
      </c>
      <c r="C4" s="62">
        <f>73543+2757</f>
        <v>76300</v>
      </c>
      <c r="D4" s="62">
        <v>23</v>
      </c>
      <c r="E4" s="62">
        <f t="shared" ref="E4:E76" si="4">C4/D4</f>
        <v>3317.391304347826</v>
      </c>
      <c r="F4" s="62">
        <v>7961</v>
      </c>
      <c r="G4" s="62">
        <v>1571</v>
      </c>
      <c r="H4" s="62">
        <f>79469+2176</f>
        <v>81645</v>
      </c>
      <c r="I4" s="62">
        <v>23</v>
      </c>
      <c r="J4" s="62">
        <f t="shared" ref="J4:J76" si="5">H4/I4</f>
        <v>3549.782608695652</v>
      </c>
      <c r="K4" s="62">
        <v>6384</v>
      </c>
      <c r="L4" s="62">
        <v>1528</v>
      </c>
      <c r="M4" s="62">
        <f t="shared" ref="M4:M76" si="6">C4+H4</f>
        <v>157945</v>
      </c>
      <c r="N4" s="62">
        <f t="shared" ref="N4:N76" si="7">D4+I4</f>
        <v>46</v>
      </c>
      <c r="O4" s="62">
        <f t="shared" ref="O4:O76" si="8">M4/N4</f>
        <v>3433.586956521739</v>
      </c>
      <c r="P4" s="62">
        <f t="shared" ref="P4:P76" si="9">MAX(F4,K4)</f>
        <v>7961</v>
      </c>
      <c r="Q4" s="62">
        <f t="shared" ref="Q4:Q76" si="10">MIN(G4,L4)</f>
        <v>1528</v>
      </c>
      <c r="S4" s="65">
        <f t="shared" si="2"/>
        <v>0</v>
      </c>
      <c r="T4" s="65">
        <f t="shared" si="0"/>
        <v>1</v>
      </c>
      <c r="U4" s="65">
        <f t="shared" si="1"/>
        <v>1</v>
      </c>
    </row>
    <row r="5" spans="1:23" x14ac:dyDescent="0.2">
      <c r="A5" s="67" t="s">
        <v>21</v>
      </c>
      <c r="B5" s="62">
        <f t="shared" si="3"/>
        <v>0</v>
      </c>
      <c r="S5" s="65"/>
      <c r="T5" s="65"/>
      <c r="U5" s="65"/>
    </row>
    <row r="6" spans="1:23" x14ac:dyDescent="0.2">
      <c r="A6" s="67" t="s">
        <v>22</v>
      </c>
      <c r="B6" s="62">
        <f t="shared" si="3"/>
        <v>2</v>
      </c>
      <c r="C6" s="62">
        <v>19016</v>
      </c>
      <c r="D6" s="62">
        <v>2</v>
      </c>
      <c r="E6" s="62">
        <f t="shared" si="4"/>
        <v>9508</v>
      </c>
      <c r="F6" s="62">
        <v>9620</v>
      </c>
      <c r="G6" s="62">
        <v>9396</v>
      </c>
      <c r="H6" s="62">
        <v>42745</v>
      </c>
      <c r="I6" s="62">
        <v>2</v>
      </c>
      <c r="J6" s="62">
        <f t="shared" si="5"/>
        <v>21372.5</v>
      </c>
      <c r="K6" s="62">
        <v>26905</v>
      </c>
      <c r="L6" s="62">
        <v>15840</v>
      </c>
      <c r="M6" s="62">
        <f t="shared" si="6"/>
        <v>61761</v>
      </c>
      <c r="N6" s="62">
        <f t="shared" si="7"/>
        <v>4</v>
      </c>
      <c r="O6" s="62">
        <f t="shared" si="8"/>
        <v>15440.25</v>
      </c>
      <c r="P6" s="62">
        <f t="shared" si="9"/>
        <v>26905</v>
      </c>
      <c r="Q6" s="62">
        <f t="shared" si="10"/>
        <v>9396</v>
      </c>
      <c r="S6" s="65">
        <f t="shared" ref="S6:S68" si="11">IF(E6&gt;J6,1,0)</f>
        <v>0</v>
      </c>
      <c r="T6" s="65">
        <f t="shared" si="0"/>
        <v>0</v>
      </c>
      <c r="U6" s="65">
        <f t="shared" si="1"/>
        <v>0</v>
      </c>
    </row>
    <row r="7" spans="1:23" x14ac:dyDescent="0.2">
      <c r="A7" s="67" t="s">
        <v>25</v>
      </c>
      <c r="B7" s="62">
        <f t="shared" si="3"/>
        <v>7</v>
      </c>
      <c r="C7" s="62">
        <f>16512+3594+2890</f>
        <v>22996</v>
      </c>
      <c r="D7" s="62">
        <v>7</v>
      </c>
      <c r="E7" s="62">
        <f t="shared" si="4"/>
        <v>3285.1428571428573</v>
      </c>
      <c r="F7" s="62">
        <v>6425</v>
      </c>
      <c r="G7" s="62">
        <v>1981</v>
      </c>
      <c r="H7" s="62">
        <f>16749+1889+1767</f>
        <v>20405</v>
      </c>
      <c r="I7" s="62">
        <v>7</v>
      </c>
      <c r="J7" s="62">
        <f t="shared" si="5"/>
        <v>2915</v>
      </c>
      <c r="K7" s="62">
        <v>4985</v>
      </c>
      <c r="L7" s="62">
        <v>1767</v>
      </c>
      <c r="M7" s="62">
        <f t="shared" si="6"/>
        <v>43401</v>
      </c>
      <c r="N7" s="62">
        <f t="shared" si="7"/>
        <v>14</v>
      </c>
      <c r="O7" s="62">
        <f t="shared" si="8"/>
        <v>3100.0714285714284</v>
      </c>
      <c r="P7" s="62">
        <f t="shared" si="9"/>
        <v>6425</v>
      </c>
      <c r="Q7" s="62">
        <f t="shared" si="10"/>
        <v>1767</v>
      </c>
      <c r="S7" s="65">
        <f t="shared" si="11"/>
        <v>1</v>
      </c>
      <c r="T7" s="65">
        <f t="shared" si="0"/>
        <v>1</v>
      </c>
      <c r="U7" s="65">
        <f t="shared" si="1"/>
        <v>1</v>
      </c>
    </row>
    <row r="8" spans="1:23" x14ac:dyDescent="0.2">
      <c r="A8" s="67" t="s">
        <v>28</v>
      </c>
      <c r="B8" s="62">
        <f t="shared" si="3"/>
        <v>11</v>
      </c>
      <c r="C8" s="62">
        <v>60088</v>
      </c>
      <c r="D8" s="62">
        <v>11</v>
      </c>
      <c r="E8" s="62">
        <f t="shared" si="4"/>
        <v>5462.545454545455</v>
      </c>
      <c r="F8" s="62">
        <v>8132</v>
      </c>
      <c r="G8" s="62">
        <v>2851</v>
      </c>
      <c r="H8" s="62">
        <v>83021</v>
      </c>
      <c r="I8" s="62">
        <v>11</v>
      </c>
      <c r="J8" s="62">
        <f t="shared" si="5"/>
        <v>7547.363636363636</v>
      </c>
      <c r="K8" s="62">
        <v>11446</v>
      </c>
      <c r="L8" s="62">
        <v>3279</v>
      </c>
      <c r="M8" s="62">
        <f t="shared" si="6"/>
        <v>143109</v>
      </c>
      <c r="N8" s="62">
        <f t="shared" si="7"/>
        <v>22</v>
      </c>
      <c r="O8" s="62">
        <f t="shared" si="8"/>
        <v>6504.954545454545</v>
      </c>
      <c r="P8" s="62">
        <f t="shared" si="9"/>
        <v>11446</v>
      </c>
      <c r="Q8" s="62">
        <f t="shared" si="10"/>
        <v>2851</v>
      </c>
      <c r="S8" s="65">
        <f t="shared" si="11"/>
        <v>0</v>
      </c>
      <c r="T8" s="65">
        <f t="shared" si="0"/>
        <v>0</v>
      </c>
      <c r="U8" s="65">
        <f t="shared" si="1"/>
        <v>0</v>
      </c>
    </row>
    <row r="9" spans="1:23" x14ac:dyDescent="0.2">
      <c r="A9" s="67" t="s">
        <v>31</v>
      </c>
      <c r="B9" s="62">
        <f t="shared" si="3"/>
        <v>30</v>
      </c>
      <c r="C9" s="62">
        <v>177311</v>
      </c>
      <c r="D9" s="62">
        <v>30</v>
      </c>
      <c r="E9" s="62">
        <f t="shared" si="4"/>
        <v>5910.3666666666668</v>
      </c>
      <c r="F9" s="62">
        <v>10382</v>
      </c>
      <c r="G9" s="62">
        <v>2183</v>
      </c>
      <c r="H9" s="62">
        <v>151666</v>
      </c>
      <c r="I9" s="62">
        <v>30</v>
      </c>
      <c r="J9" s="62">
        <f t="shared" si="5"/>
        <v>5055.5333333333338</v>
      </c>
      <c r="K9" s="62">
        <v>9336</v>
      </c>
      <c r="L9" s="62">
        <v>2229</v>
      </c>
      <c r="M9" s="62">
        <f t="shared" si="6"/>
        <v>328977</v>
      </c>
      <c r="N9" s="62">
        <f t="shared" si="7"/>
        <v>60</v>
      </c>
      <c r="O9" s="62">
        <f t="shared" si="8"/>
        <v>5482.95</v>
      </c>
      <c r="P9" s="62">
        <f t="shared" si="9"/>
        <v>10382</v>
      </c>
      <c r="Q9" s="62">
        <f t="shared" si="10"/>
        <v>2183</v>
      </c>
      <c r="S9" s="65">
        <f t="shared" si="11"/>
        <v>1</v>
      </c>
      <c r="T9" s="65">
        <f t="shared" si="0"/>
        <v>1</v>
      </c>
      <c r="U9" s="65">
        <f t="shared" si="1"/>
        <v>0</v>
      </c>
    </row>
    <row r="10" spans="1:23" x14ac:dyDescent="0.2">
      <c r="A10" s="67" t="s">
        <v>268</v>
      </c>
      <c r="B10" s="62">
        <f t="shared" si="3"/>
        <v>1</v>
      </c>
      <c r="C10" s="62">
        <v>6828</v>
      </c>
      <c r="D10" s="62">
        <v>1</v>
      </c>
      <c r="E10" s="62">
        <f t="shared" si="4"/>
        <v>6828</v>
      </c>
      <c r="F10" s="62">
        <v>6828</v>
      </c>
      <c r="G10" s="62">
        <v>6828</v>
      </c>
      <c r="H10" s="62">
        <v>14846</v>
      </c>
      <c r="I10" s="62">
        <v>1</v>
      </c>
      <c r="J10" s="62">
        <f t="shared" si="5"/>
        <v>14846</v>
      </c>
      <c r="K10" s="62">
        <v>14846</v>
      </c>
      <c r="L10" s="62">
        <v>14846</v>
      </c>
      <c r="M10" s="62">
        <f t="shared" si="6"/>
        <v>21674</v>
      </c>
      <c r="N10" s="62">
        <f t="shared" si="7"/>
        <v>2</v>
      </c>
      <c r="O10" s="62">
        <f t="shared" si="8"/>
        <v>10837</v>
      </c>
      <c r="P10" s="62">
        <f t="shared" si="9"/>
        <v>14846</v>
      </c>
      <c r="Q10" s="62">
        <f t="shared" si="10"/>
        <v>6828</v>
      </c>
      <c r="S10" s="65">
        <f t="shared" si="11"/>
        <v>0</v>
      </c>
      <c r="T10" s="65">
        <f t="shared" si="0"/>
        <v>0</v>
      </c>
      <c r="U10" s="65">
        <f t="shared" si="1"/>
        <v>0</v>
      </c>
    </row>
    <row r="11" spans="1:23" x14ac:dyDescent="0.2">
      <c r="A11" s="67" t="s">
        <v>354</v>
      </c>
      <c r="B11" s="62">
        <f t="shared" si="3"/>
        <v>4</v>
      </c>
      <c r="C11" s="62">
        <v>22096</v>
      </c>
      <c r="D11" s="62">
        <v>4</v>
      </c>
      <c r="E11" s="62">
        <f t="shared" si="4"/>
        <v>5524</v>
      </c>
      <c r="F11" s="62">
        <v>7295</v>
      </c>
      <c r="G11" s="62">
        <v>3428</v>
      </c>
      <c r="H11" s="62">
        <v>32541</v>
      </c>
      <c r="I11" s="62">
        <v>4</v>
      </c>
      <c r="J11" s="62">
        <f t="shared" si="5"/>
        <v>8135.25</v>
      </c>
      <c r="K11" s="62">
        <v>8952</v>
      </c>
      <c r="L11" s="62">
        <v>7273</v>
      </c>
      <c r="M11" s="62">
        <f t="shared" si="6"/>
        <v>54637</v>
      </c>
      <c r="N11" s="62">
        <f t="shared" si="7"/>
        <v>8</v>
      </c>
      <c r="O11" s="62">
        <f t="shared" si="8"/>
        <v>6829.625</v>
      </c>
      <c r="P11" s="62">
        <f t="shared" si="9"/>
        <v>8952</v>
      </c>
      <c r="Q11" s="62">
        <f t="shared" si="10"/>
        <v>3428</v>
      </c>
      <c r="S11" s="65">
        <f t="shared" si="11"/>
        <v>0</v>
      </c>
      <c r="T11" s="65">
        <f t="shared" si="0"/>
        <v>0</v>
      </c>
      <c r="U11" s="65">
        <f t="shared" si="1"/>
        <v>0</v>
      </c>
    </row>
    <row r="12" spans="1:23" x14ac:dyDescent="0.2">
      <c r="A12" s="67" t="s">
        <v>37</v>
      </c>
      <c r="B12" s="62">
        <f t="shared" si="3"/>
        <v>17</v>
      </c>
      <c r="C12" s="62">
        <v>67085</v>
      </c>
      <c r="D12" s="62">
        <v>17</v>
      </c>
      <c r="E12" s="62">
        <f t="shared" si="4"/>
        <v>3946.1764705882351</v>
      </c>
      <c r="F12" s="62">
        <v>8744</v>
      </c>
      <c r="G12" s="62">
        <v>2559</v>
      </c>
      <c r="H12" s="62">
        <v>76285</v>
      </c>
      <c r="I12" s="62">
        <v>17</v>
      </c>
      <c r="J12" s="62">
        <f t="shared" si="5"/>
        <v>4487.3529411764703</v>
      </c>
      <c r="K12" s="62">
        <v>7939</v>
      </c>
      <c r="L12" s="62">
        <v>2164</v>
      </c>
      <c r="M12" s="62">
        <f t="shared" si="6"/>
        <v>143370</v>
      </c>
      <c r="N12" s="62">
        <f t="shared" si="7"/>
        <v>34</v>
      </c>
      <c r="O12" s="62">
        <f t="shared" si="8"/>
        <v>4216.7647058823532</v>
      </c>
      <c r="P12" s="62">
        <f t="shared" si="9"/>
        <v>8744</v>
      </c>
      <c r="Q12" s="62">
        <f t="shared" si="10"/>
        <v>2164</v>
      </c>
      <c r="S12" s="65">
        <f t="shared" si="11"/>
        <v>0</v>
      </c>
      <c r="T12" s="65">
        <f t="shared" si="0"/>
        <v>1</v>
      </c>
      <c r="U12" s="65">
        <f t="shared" si="1"/>
        <v>1</v>
      </c>
    </row>
    <row r="13" spans="1:23" x14ac:dyDescent="0.2">
      <c r="A13" s="67" t="s">
        <v>272</v>
      </c>
      <c r="B13" s="62">
        <f t="shared" si="3"/>
        <v>7</v>
      </c>
      <c r="C13" s="62">
        <v>42421</v>
      </c>
      <c r="D13" s="62">
        <v>7</v>
      </c>
      <c r="E13" s="62">
        <f t="shared" si="4"/>
        <v>6060.1428571428569</v>
      </c>
      <c r="F13" s="62">
        <v>9611</v>
      </c>
      <c r="G13" s="62">
        <v>4079</v>
      </c>
      <c r="H13" s="62">
        <v>71904</v>
      </c>
      <c r="I13" s="62">
        <v>7</v>
      </c>
      <c r="J13" s="62">
        <f t="shared" si="5"/>
        <v>10272</v>
      </c>
      <c r="K13" s="62">
        <v>19999</v>
      </c>
      <c r="L13" s="62">
        <v>3589</v>
      </c>
      <c r="M13" s="62">
        <f t="shared" si="6"/>
        <v>114325</v>
      </c>
      <c r="N13" s="62">
        <f t="shared" si="7"/>
        <v>14</v>
      </c>
      <c r="O13" s="62">
        <f t="shared" si="8"/>
        <v>8166.0714285714284</v>
      </c>
      <c r="P13" s="62">
        <f t="shared" si="9"/>
        <v>19999</v>
      </c>
      <c r="Q13" s="62">
        <f t="shared" si="10"/>
        <v>3589</v>
      </c>
      <c r="S13" s="65">
        <f t="shared" si="11"/>
        <v>0</v>
      </c>
      <c r="T13" s="65">
        <f t="shared" si="0"/>
        <v>0</v>
      </c>
      <c r="U13" s="65">
        <f t="shared" si="1"/>
        <v>1</v>
      </c>
    </row>
    <row r="14" spans="1:23" x14ac:dyDescent="0.2">
      <c r="A14" s="67" t="s">
        <v>273</v>
      </c>
      <c r="B14" s="62">
        <f t="shared" si="3"/>
        <v>2</v>
      </c>
      <c r="C14" s="62">
        <v>7418</v>
      </c>
      <c r="D14" s="62">
        <v>2</v>
      </c>
      <c r="E14" s="62">
        <f t="shared" si="4"/>
        <v>3709</v>
      </c>
      <c r="F14" s="62">
        <v>4228</v>
      </c>
      <c r="G14" s="62">
        <v>3190</v>
      </c>
      <c r="H14" s="62">
        <v>7932</v>
      </c>
      <c r="I14" s="62">
        <v>2</v>
      </c>
      <c r="J14" s="62">
        <f t="shared" si="5"/>
        <v>3966</v>
      </c>
      <c r="K14" s="62">
        <v>4068</v>
      </c>
      <c r="L14" s="62">
        <v>3864</v>
      </c>
      <c r="M14" s="62">
        <f>C14+H14</f>
        <v>15350</v>
      </c>
      <c r="N14" s="62">
        <f>D14+I14</f>
        <v>4</v>
      </c>
      <c r="O14" s="62">
        <f>M14/N14</f>
        <v>3837.5</v>
      </c>
      <c r="P14" s="62">
        <f>MAX(F14,K14)</f>
        <v>4228</v>
      </c>
      <c r="Q14" s="62">
        <f>MIN(G14,L14)</f>
        <v>3190</v>
      </c>
      <c r="S14" s="65">
        <f t="shared" si="11"/>
        <v>0</v>
      </c>
      <c r="T14" s="65">
        <f t="shared" si="0"/>
        <v>1</v>
      </c>
      <c r="U14" s="65">
        <f t="shared" si="1"/>
        <v>0</v>
      </c>
    </row>
    <row r="15" spans="1:23" x14ac:dyDescent="0.2">
      <c r="A15" s="67" t="s">
        <v>41</v>
      </c>
      <c r="B15" s="62">
        <f t="shared" si="3"/>
        <v>21</v>
      </c>
      <c r="C15" s="62">
        <v>80570</v>
      </c>
      <c r="D15" s="62">
        <v>21</v>
      </c>
      <c r="E15" s="62">
        <f t="shared" si="4"/>
        <v>3836.6666666666665</v>
      </c>
      <c r="F15" s="62">
        <v>10392</v>
      </c>
      <c r="G15" s="62">
        <v>1531</v>
      </c>
      <c r="H15" s="62">
        <v>107382</v>
      </c>
      <c r="I15" s="62">
        <v>21</v>
      </c>
      <c r="J15" s="62">
        <f t="shared" si="5"/>
        <v>5113.4285714285716</v>
      </c>
      <c r="K15" s="62">
        <v>12627</v>
      </c>
      <c r="L15" s="62">
        <v>2055</v>
      </c>
      <c r="M15" s="62">
        <f t="shared" si="6"/>
        <v>187952</v>
      </c>
      <c r="N15" s="62">
        <f t="shared" si="7"/>
        <v>42</v>
      </c>
      <c r="O15" s="62">
        <f t="shared" si="8"/>
        <v>4475.0476190476193</v>
      </c>
      <c r="P15" s="62">
        <f t="shared" si="9"/>
        <v>12627</v>
      </c>
      <c r="Q15" s="62">
        <f t="shared" si="10"/>
        <v>1531</v>
      </c>
      <c r="S15" s="65">
        <f t="shared" si="11"/>
        <v>0</v>
      </c>
      <c r="T15" s="65">
        <f t="shared" si="0"/>
        <v>0</v>
      </c>
      <c r="U15" s="65">
        <f t="shared" si="1"/>
        <v>0</v>
      </c>
    </row>
    <row r="16" spans="1:23" x14ac:dyDescent="0.2">
      <c r="A16" s="67" t="s">
        <v>274</v>
      </c>
      <c r="B16" s="62">
        <f t="shared" si="3"/>
        <v>32</v>
      </c>
      <c r="C16" s="62">
        <f>200329+5678</f>
        <v>206007</v>
      </c>
      <c r="D16" s="62">
        <v>32</v>
      </c>
      <c r="E16" s="62">
        <f t="shared" si="4"/>
        <v>6437.71875</v>
      </c>
      <c r="F16" s="62">
        <v>12272</v>
      </c>
      <c r="G16" s="62">
        <v>1481</v>
      </c>
      <c r="H16" s="62">
        <f>249169+11883</f>
        <v>261052</v>
      </c>
      <c r="I16" s="62">
        <v>32</v>
      </c>
      <c r="J16" s="62">
        <f t="shared" si="5"/>
        <v>8157.875</v>
      </c>
      <c r="K16" s="62">
        <v>19749</v>
      </c>
      <c r="L16" s="62">
        <v>1733</v>
      </c>
      <c r="M16" s="62">
        <f t="shared" si="6"/>
        <v>467059</v>
      </c>
      <c r="N16" s="62">
        <f t="shared" si="7"/>
        <v>64</v>
      </c>
      <c r="O16" s="62">
        <f t="shared" si="8"/>
        <v>7297.796875</v>
      </c>
      <c r="P16" s="62">
        <f t="shared" si="9"/>
        <v>19749</v>
      </c>
      <c r="Q16" s="62">
        <f t="shared" si="10"/>
        <v>1481</v>
      </c>
      <c r="S16" s="65">
        <f t="shared" si="11"/>
        <v>0</v>
      </c>
      <c r="T16" s="65">
        <f t="shared" si="0"/>
        <v>0</v>
      </c>
      <c r="U16" s="65">
        <f t="shared" si="1"/>
        <v>0</v>
      </c>
    </row>
    <row r="17" spans="1:21" x14ac:dyDescent="0.2">
      <c r="A17" s="67" t="s">
        <v>482</v>
      </c>
      <c r="B17" s="62">
        <f t="shared" si="3"/>
        <v>16</v>
      </c>
      <c r="C17" s="62">
        <v>117347</v>
      </c>
      <c r="D17" s="62">
        <v>16</v>
      </c>
      <c r="E17" s="62">
        <f t="shared" si="4"/>
        <v>7334.1875</v>
      </c>
      <c r="F17" s="62">
        <v>12572</v>
      </c>
      <c r="G17" s="62">
        <v>4009</v>
      </c>
      <c r="H17" s="62">
        <v>112510</v>
      </c>
      <c r="I17" s="62">
        <v>16</v>
      </c>
      <c r="J17" s="62">
        <f t="shared" si="5"/>
        <v>7031.875</v>
      </c>
      <c r="K17" s="62">
        <v>15125</v>
      </c>
      <c r="L17" s="62">
        <v>2449</v>
      </c>
      <c r="M17" s="62">
        <f t="shared" si="6"/>
        <v>229857</v>
      </c>
      <c r="N17" s="62">
        <f t="shared" si="7"/>
        <v>32</v>
      </c>
      <c r="O17" s="62">
        <f t="shared" si="8"/>
        <v>7183.03125</v>
      </c>
      <c r="P17" s="62">
        <f t="shared" si="9"/>
        <v>15125</v>
      </c>
      <c r="Q17" s="62">
        <f t="shared" si="10"/>
        <v>2449</v>
      </c>
      <c r="S17" s="65">
        <f t="shared" si="11"/>
        <v>1</v>
      </c>
      <c r="T17" s="65">
        <f t="shared" si="0"/>
        <v>0</v>
      </c>
      <c r="U17" s="65">
        <f t="shared" si="1"/>
        <v>1</v>
      </c>
    </row>
    <row r="18" spans="1:21" x14ac:dyDescent="0.2">
      <c r="A18" s="67" t="s">
        <v>49</v>
      </c>
      <c r="B18" s="62">
        <f t="shared" si="3"/>
        <v>19</v>
      </c>
      <c r="C18" s="62">
        <v>63338</v>
      </c>
      <c r="D18" s="62">
        <v>19</v>
      </c>
      <c r="E18" s="62">
        <f t="shared" si="4"/>
        <v>3333.5789473684213</v>
      </c>
      <c r="F18" s="62">
        <v>7904</v>
      </c>
      <c r="G18" s="62">
        <v>1801</v>
      </c>
      <c r="H18" s="62">
        <v>129856</v>
      </c>
      <c r="I18" s="62">
        <v>19</v>
      </c>
      <c r="J18" s="62">
        <f t="shared" si="5"/>
        <v>6834.5263157894733</v>
      </c>
      <c r="K18" s="62">
        <v>15070</v>
      </c>
      <c r="L18" s="62">
        <v>2364</v>
      </c>
      <c r="M18" s="62">
        <f t="shared" si="6"/>
        <v>193194</v>
      </c>
      <c r="N18" s="62">
        <f t="shared" si="7"/>
        <v>38</v>
      </c>
      <c r="O18" s="62">
        <f t="shared" si="8"/>
        <v>5084.0526315789475</v>
      </c>
      <c r="P18" s="62">
        <f t="shared" si="9"/>
        <v>15070</v>
      </c>
      <c r="Q18" s="62">
        <f t="shared" si="10"/>
        <v>1801</v>
      </c>
      <c r="S18" s="65">
        <f t="shared" si="11"/>
        <v>0</v>
      </c>
      <c r="T18" s="65">
        <f t="shared" si="0"/>
        <v>0</v>
      </c>
      <c r="U18" s="65">
        <f t="shared" si="1"/>
        <v>0</v>
      </c>
    </row>
    <row r="19" spans="1:21" x14ac:dyDescent="0.2">
      <c r="A19" s="67" t="s">
        <v>638</v>
      </c>
      <c r="B19" s="62">
        <f t="shared" si="3"/>
        <v>12</v>
      </c>
      <c r="C19" s="62">
        <v>51513</v>
      </c>
      <c r="D19" s="62">
        <v>12</v>
      </c>
      <c r="E19" s="62">
        <f t="shared" si="4"/>
        <v>4292.75</v>
      </c>
      <c r="F19" s="62">
        <v>8937</v>
      </c>
      <c r="G19" s="62">
        <v>2576</v>
      </c>
      <c r="H19" s="62">
        <v>120499</v>
      </c>
      <c r="I19" s="62">
        <v>12</v>
      </c>
      <c r="J19" s="62">
        <f t="shared" si="5"/>
        <v>10041.583333333334</v>
      </c>
      <c r="K19" s="62">
        <v>16017</v>
      </c>
      <c r="L19" s="62">
        <v>2106</v>
      </c>
      <c r="M19" s="62">
        <f t="shared" si="6"/>
        <v>172012</v>
      </c>
      <c r="N19" s="62">
        <f t="shared" si="7"/>
        <v>24</v>
      </c>
      <c r="O19" s="62">
        <f t="shared" si="8"/>
        <v>7167.166666666667</v>
      </c>
      <c r="P19" s="62">
        <f t="shared" si="9"/>
        <v>16017</v>
      </c>
      <c r="Q19" s="62">
        <f t="shared" si="10"/>
        <v>2106</v>
      </c>
      <c r="S19" s="65">
        <f t="shared" si="11"/>
        <v>0</v>
      </c>
      <c r="T19" s="65">
        <f t="shared" si="0"/>
        <v>0</v>
      </c>
      <c r="U19" s="65">
        <f t="shared" si="1"/>
        <v>1</v>
      </c>
    </row>
    <row r="20" spans="1:21" x14ac:dyDescent="0.2">
      <c r="A20" s="67" t="s">
        <v>53</v>
      </c>
      <c r="B20" s="62">
        <f t="shared" si="3"/>
        <v>11</v>
      </c>
      <c r="C20" s="62">
        <v>45064</v>
      </c>
      <c r="D20" s="62">
        <v>11</v>
      </c>
      <c r="E20" s="62">
        <f t="shared" si="4"/>
        <v>4096.727272727273</v>
      </c>
      <c r="F20" s="62">
        <v>7251</v>
      </c>
      <c r="G20" s="62">
        <v>2616</v>
      </c>
      <c r="H20" s="62">
        <v>93470</v>
      </c>
      <c r="I20" s="62">
        <v>11</v>
      </c>
      <c r="J20" s="62">
        <f t="shared" si="5"/>
        <v>8497.2727272727279</v>
      </c>
      <c r="K20" s="62">
        <v>11867</v>
      </c>
      <c r="L20" s="62">
        <v>3680</v>
      </c>
      <c r="M20" s="62">
        <f t="shared" si="6"/>
        <v>138534</v>
      </c>
      <c r="N20" s="62">
        <f t="shared" si="7"/>
        <v>22</v>
      </c>
      <c r="O20" s="62">
        <f t="shared" si="8"/>
        <v>6297</v>
      </c>
      <c r="P20" s="62">
        <f t="shared" si="9"/>
        <v>11867</v>
      </c>
      <c r="Q20" s="62">
        <f t="shared" si="10"/>
        <v>2616</v>
      </c>
      <c r="S20" s="65">
        <f t="shared" si="11"/>
        <v>0</v>
      </c>
      <c r="T20" s="65">
        <f t="shared" si="0"/>
        <v>0</v>
      </c>
      <c r="U20" s="65">
        <f t="shared" si="1"/>
        <v>0</v>
      </c>
    </row>
    <row r="21" spans="1:21" x14ac:dyDescent="0.2">
      <c r="A21" s="67" t="s">
        <v>54</v>
      </c>
      <c r="B21" s="62">
        <f t="shared" si="3"/>
        <v>22</v>
      </c>
      <c r="C21" s="62">
        <f>88440+3109+3514+4525</f>
        <v>99588</v>
      </c>
      <c r="D21" s="62">
        <v>22</v>
      </c>
      <c r="E21" s="62">
        <f t="shared" si="4"/>
        <v>4526.727272727273</v>
      </c>
      <c r="F21" s="62">
        <v>11066</v>
      </c>
      <c r="G21" s="62">
        <v>1834</v>
      </c>
      <c r="H21" s="62">
        <f>115141+7378+5569+6916</f>
        <v>135004</v>
      </c>
      <c r="I21" s="62">
        <v>22</v>
      </c>
      <c r="J21" s="62">
        <f t="shared" si="5"/>
        <v>6136.545454545455</v>
      </c>
      <c r="K21" s="62">
        <v>11841</v>
      </c>
      <c r="L21" s="62">
        <v>2597</v>
      </c>
      <c r="M21" s="62">
        <f t="shared" si="6"/>
        <v>234592</v>
      </c>
      <c r="N21" s="62">
        <f t="shared" si="7"/>
        <v>44</v>
      </c>
      <c r="O21" s="62">
        <f t="shared" si="8"/>
        <v>5331.636363636364</v>
      </c>
      <c r="P21" s="62">
        <f t="shared" si="9"/>
        <v>11841</v>
      </c>
      <c r="Q21" s="62">
        <f t="shared" si="10"/>
        <v>1834</v>
      </c>
      <c r="S21" s="65">
        <f t="shared" si="11"/>
        <v>0</v>
      </c>
      <c r="T21" s="65">
        <f t="shared" si="0"/>
        <v>0</v>
      </c>
      <c r="U21" s="65">
        <f t="shared" si="1"/>
        <v>0</v>
      </c>
    </row>
    <row r="22" spans="1:21" x14ac:dyDescent="0.2">
      <c r="A22" s="67" t="s">
        <v>56</v>
      </c>
      <c r="B22" s="62">
        <f t="shared" si="3"/>
        <v>10</v>
      </c>
      <c r="C22" s="62">
        <v>55142</v>
      </c>
      <c r="D22" s="62">
        <v>10</v>
      </c>
      <c r="E22" s="62">
        <f t="shared" si="4"/>
        <v>5514.2</v>
      </c>
      <c r="F22" s="62">
        <v>8642</v>
      </c>
      <c r="G22" s="62">
        <v>3164</v>
      </c>
      <c r="H22" s="62">
        <v>80546</v>
      </c>
      <c r="I22" s="62">
        <v>10</v>
      </c>
      <c r="J22" s="62">
        <f t="shared" si="5"/>
        <v>8054.6</v>
      </c>
      <c r="K22" s="62">
        <v>10236</v>
      </c>
      <c r="L22" s="62">
        <v>3607</v>
      </c>
      <c r="M22" s="62">
        <f t="shared" si="6"/>
        <v>135688</v>
      </c>
      <c r="N22" s="62">
        <f t="shared" si="7"/>
        <v>20</v>
      </c>
      <c r="O22" s="62">
        <f t="shared" si="8"/>
        <v>6784.4</v>
      </c>
      <c r="P22" s="62">
        <f t="shared" si="9"/>
        <v>10236</v>
      </c>
      <c r="Q22" s="62">
        <f t="shared" si="10"/>
        <v>3164</v>
      </c>
      <c r="S22" s="65">
        <f t="shared" si="11"/>
        <v>0</v>
      </c>
      <c r="T22" s="65">
        <f t="shared" si="0"/>
        <v>0</v>
      </c>
      <c r="U22" s="65">
        <f t="shared" si="1"/>
        <v>0</v>
      </c>
    </row>
    <row r="23" spans="1:21" x14ac:dyDescent="0.2">
      <c r="A23" s="67" t="s">
        <v>278</v>
      </c>
      <c r="B23" s="62">
        <f t="shared" si="3"/>
        <v>3</v>
      </c>
      <c r="C23" s="62">
        <f>3863+3988+3398</f>
        <v>11249</v>
      </c>
      <c r="D23" s="62">
        <v>3</v>
      </c>
      <c r="E23" s="62">
        <f t="shared" si="4"/>
        <v>3749.6666666666665</v>
      </c>
      <c r="F23" s="62">
        <v>3988</v>
      </c>
      <c r="G23" s="62">
        <v>3398</v>
      </c>
      <c r="H23" s="62">
        <f>2344+2368+2890</f>
        <v>7602</v>
      </c>
      <c r="I23" s="62">
        <v>3</v>
      </c>
      <c r="J23" s="62">
        <f t="shared" si="5"/>
        <v>2534</v>
      </c>
      <c r="K23" s="62">
        <v>2890</v>
      </c>
      <c r="L23" s="62">
        <v>2344</v>
      </c>
      <c r="M23" s="62">
        <f>C23+H23</f>
        <v>18851</v>
      </c>
      <c r="N23" s="62">
        <f>D23+I23</f>
        <v>6</v>
      </c>
      <c r="O23" s="62">
        <f>M23/N23</f>
        <v>3141.8333333333335</v>
      </c>
      <c r="P23" s="62">
        <f>MAX(F23,K23)</f>
        <v>3988</v>
      </c>
      <c r="Q23" s="62">
        <f>MIN(G23,L23)</f>
        <v>2344</v>
      </c>
      <c r="S23" s="65">
        <f t="shared" si="11"/>
        <v>1</v>
      </c>
      <c r="T23" s="65">
        <f t="shared" si="0"/>
        <v>1</v>
      </c>
      <c r="U23" s="65">
        <f t="shared" si="1"/>
        <v>1</v>
      </c>
    </row>
    <row r="24" spans="1:21" x14ac:dyDescent="0.2">
      <c r="A24" s="67" t="s">
        <v>58</v>
      </c>
      <c r="B24" s="62">
        <f t="shared" si="3"/>
        <v>16</v>
      </c>
      <c r="C24" s="62">
        <f>64863+5225+3194</f>
        <v>73282</v>
      </c>
      <c r="D24" s="62">
        <v>16</v>
      </c>
      <c r="E24" s="62">
        <f t="shared" si="4"/>
        <v>4580.125</v>
      </c>
      <c r="F24" s="62">
        <v>10943</v>
      </c>
      <c r="G24" s="62">
        <v>1713</v>
      </c>
      <c r="H24" s="62">
        <f>60073+3706+3313</f>
        <v>67092</v>
      </c>
      <c r="I24" s="62">
        <v>16</v>
      </c>
      <c r="J24" s="62">
        <f t="shared" si="5"/>
        <v>4193.25</v>
      </c>
      <c r="K24" s="62">
        <v>14666</v>
      </c>
      <c r="L24" s="62">
        <v>2002</v>
      </c>
      <c r="M24" s="62">
        <f t="shared" si="6"/>
        <v>140374</v>
      </c>
      <c r="N24" s="62">
        <f t="shared" si="7"/>
        <v>32</v>
      </c>
      <c r="O24" s="62">
        <f t="shared" si="8"/>
        <v>4386.6875</v>
      </c>
      <c r="P24" s="62">
        <f t="shared" si="9"/>
        <v>14666</v>
      </c>
      <c r="Q24" s="62">
        <f t="shared" si="10"/>
        <v>1713</v>
      </c>
      <c r="S24" s="65">
        <f t="shared" si="11"/>
        <v>1</v>
      </c>
      <c r="T24" s="65">
        <f t="shared" si="0"/>
        <v>0</v>
      </c>
      <c r="U24" s="65">
        <f t="shared" si="1"/>
        <v>0</v>
      </c>
    </row>
    <row r="25" spans="1:21" x14ac:dyDescent="0.2">
      <c r="A25" s="67" t="s">
        <v>410</v>
      </c>
      <c r="B25" s="62">
        <f t="shared" si="3"/>
        <v>11</v>
      </c>
      <c r="C25" s="62">
        <f>31918+3176+2987</f>
        <v>38081</v>
      </c>
      <c r="D25" s="62">
        <v>11</v>
      </c>
      <c r="E25" s="62">
        <f t="shared" si="4"/>
        <v>3461.909090909091</v>
      </c>
      <c r="F25" s="62">
        <v>7149</v>
      </c>
      <c r="G25" s="62">
        <v>2061</v>
      </c>
      <c r="H25" s="62">
        <f>34046+4037+4822</f>
        <v>42905</v>
      </c>
      <c r="I25" s="62">
        <v>11</v>
      </c>
      <c r="J25" s="62">
        <f t="shared" si="5"/>
        <v>3900.4545454545455</v>
      </c>
      <c r="K25" s="62">
        <v>5120</v>
      </c>
      <c r="L25" s="62">
        <v>1925</v>
      </c>
      <c r="M25" s="62">
        <f t="shared" si="6"/>
        <v>80986</v>
      </c>
      <c r="N25" s="62">
        <f t="shared" si="7"/>
        <v>22</v>
      </c>
      <c r="O25" s="62">
        <f t="shared" si="8"/>
        <v>3681.181818181818</v>
      </c>
      <c r="P25" s="62">
        <f t="shared" si="9"/>
        <v>7149</v>
      </c>
      <c r="Q25" s="62">
        <f t="shared" si="10"/>
        <v>1925</v>
      </c>
      <c r="S25" s="65">
        <f t="shared" si="11"/>
        <v>0</v>
      </c>
      <c r="T25" s="65">
        <f t="shared" si="0"/>
        <v>1</v>
      </c>
      <c r="U25" s="65">
        <f t="shared" si="1"/>
        <v>1</v>
      </c>
    </row>
    <row r="26" spans="1:21" x14ac:dyDescent="0.2">
      <c r="A26" s="67" t="s">
        <v>62</v>
      </c>
      <c r="B26" s="62">
        <f t="shared" si="3"/>
        <v>8</v>
      </c>
      <c r="C26" s="62">
        <v>31653</v>
      </c>
      <c r="D26" s="62">
        <v>8</v>
      </c>
      <c r="E26" s="62">
        <f t="shared" si="4"/>
        <v>3956.625</v>
      </c>
      <c r="F26" s="62">
        <v>6568</v>
      </c>
      <c r="G26" s="62">
        <v>1904</v>
      </c>
      <c r="H26" s="62">
        <v>42632</v>
      </c>
      <c r="I26" s="62">
        <v>8</v>
      </c>
      <c r="J26" s="62">
        <f t="shared" si="5"/>
        <v>5329</v>
      </c>
      <c r="K26" s="62">
        <v>10411</v>
      </c>
      <c r="L26" s="62">
        <v>2051</v>
      </c>
      <c r="M26" s="62">
        <f t="shared" si="6"/>
        <v>74285</v>
      </c>
      <c r="N26" s="62">
        <f t="shared" si="7"/>
        <v>16</v>
      </c>
      <c r="O26" s="62">
        <f t="shared" si="8"/>
        <v>4642.8125</v>
      </c>
      <c r="P26" s="62">
        <f t="shared" si="9"/>
        <v>10411</v>
      </c>
      <c r="Q26" s="62">
        <f t="shared" si="10"/>
        <v>1904</v>
      </c>
      <c r="S26" s="65">
        <f t="shared" si="11"/>
        <v>0</v>
      </c>
      <c r="T26" s="65">
        <f t="shared" si="0"/>
        <v>0</v>
      </c>
      <c r="U26" s="65">
        <f t="shared" si="1"/>
        <v>0</v>
      </c>
    </row>
    <row r="27" spans="1:21" x14ac:dyDescent="0.2">
      <c r="A27" s="67" t="s">
        <v>281</v>
      </c>
      <c r="B27" s="62">
        <f t="shared" si="3"/>
        <v>42</v>
      </c>
      <c r="C27" s="62">
        <f>214708+4270+3692</f>
        <v>222670</v>
      </c>
      <c r="D27" s="62">
        <v>42</v>
      </c>
      <c r="E27" s="62">
        <f t="shared" si="4"/>
        <v>5301.666666666667</v>
      </c>
      <c r="F27" s="62">
        <v>11709</v>
      </c>
      <c r="G27" s="62">
        <v>1953</v>
      </c>
      <c r="H27" s="62">
        <f>248286+5716+7461</f>
        <v>261463</v>
      </c>
      <c r="I27" s="62">
        <v>42</v>
      </c>
      <c r="J27" s="62">
        <f t="shared" si="5"/>
        <v>6225.3095238095239</v>
      </c>
      <c r="K27" s="62">
        <v>17317</v>
      </c>
      <c r="L27" s="62">
        <v>1681</v>
      </c>
      <c r="M27" s="62">
        <f>C27+H27</f>
        <v>484133</v>
      </c>
      <c r="N27" s="62">
        <f t="shared" si="7"/>
        <v>84</v>
      </c>
      <c r="O27" s="62">
        <f t="shared" si="8"/>
        <v>5763.4880952380954</v>
      </c>
      <c r="P27" s="62">
        <f t="shared" si="9"/>
        <v>17317</v>
      </c>
      <c r="Q27" s="62">
        <f t="shared" si="10"/>
        <v>1681</v>
      </c>
      <c r="S27" s="65">
        <f t="shared" si="11"/>
        <v>0</v>
      </c>
      <c r="T27" s="65">
        <f t="shared" si="0"/>
        <v>0</v>
      </c>
      <c r="U27" s="65">
        <f t="shared" si="1"/>
        <v>1</v>
      </c>
    </row>
    <row r="28" spans="1:21" x14ac:dyDescent="0.2">
      <c r="A28" s="67" t="s">
        <v>642</v>
      </c>
      <c r="B28" s="62">
        <f t="shared" si="3"/>
        <v>3</v>
      </c>
      <c r="C28" s="62">
        <v>11746</v>
      </c>
      <c r="D28" s="62">
        <v>3</v>
      </c>
      <c r="E28" s="62">
        <f t="shared" si="4"/>
        <v>3915.3333333333335</v>
      </c>
      <c r="F28" s="62">
        <v>4808</v>
      </c>
      <c r="G28" s="62">
        <v>2239</v>
      </c>
      <c r="H28" s="62">
        <v>17219</v>
      </c>
      <c r="I28" s="62">
        <v>3</v>
      </c>
      <c r="J28" s="62">
        <f t="shared" si="5"/>
        <v>5739.666666666667</v>
      </c>
      <c r="K28" s="62">
        <v>6916</v>
      </c>
      <c r="L28" s="62">
        <v>4925</v>
      </c>
      <c r="M28" s="62">
        <f t="shared" si="6"/>
        <v>28965</v>
      </c>
      <c r="N28" s="62">
        <f t="shared" si="7"/>
        <v>6</v>
      </c>
      <c r="O28" s="62">
        <f t="shared" si="8"/>
        <v>4827.5</v>
      </c>
      <c r="P28" s="62">
        <f t="shared" si="9"/>
        <v>6916</v>
      </c>
      <c r="Q28" s="62">
        <f t="shared" si="10"/>
        <v>2239</v>
      </c>
      <c r="S28" s="65">
        <f t="shared" si="11"/>
        <v>0</v>
      </c>
      <c r="T28" s="65">
        <f t="shared" si="0"/>
        <v>0</v>
      </c>
      <c r="U28" s="65">
        <f t="shared" si="1"/>
        <v>0</v>
      </c>
    </row>
    <row r="29" spans="1:21" x14ac:dyDescent="0.2">
      <c r="A29" s="67" t="s">
        <v>66</v>
      </c>
      <c r="B29" s="62">
        <f t="shared" si="3"/>
        <v>1</v>
      </c>
      <c r="C29" s="62">
        <v>4914</v>
      </c>
      <c r="D29" s="62">
        <v>1</v>
      </c>
      <c r="E29" s="62">
        <f t="shared" si="4"/>
        <v>4914</v>
      </c>
      <c r="F29" s="62">
        <v>4914</v>
      </c>
      <c r="G29" s="62">
        <v>4914</v>
      </c>
      <c r="H29" s="62">
        <v>15323</v>
      </c>
      <c r="I29" s="62">
        <v>1</v>
      </c>
      <c r="J29" s="62">
        <f t="shared" si="5"/>
        <v>15323</v>
      </c>
      <c r="K29" s="62">
        <v>15323</v>
      </c>
      <c r="L29" s="62">
        <v>15323</v>
      </c>
      <c r="M29" s="62">
        <f t="shared" si="6"/>
        <v>20237</v>
      </c>
      <c r="N29" s="62">
        <f t="shared" si="7"/>
        <v>2</v>
      </c>
      <c r="O29" s="62">
        <f t="shared" si="8"/>
        <v>10118.5</v>
      </c>
      <c r="P29" s="62">
        <f t="shared" si="9"/>
        <v>15323</v>
      </c>
      <c r="Q29" s="62">
        <f t="shared" si="10"/>
        <v>4914</v>
      </c>
      <c r="S29" s="65">
        <f t="shared" si="11"/>
        <v>0</v>
      </c>
      <c r="T29" s="65">
        <f t="shared" si="0"/>
        <v>0</v>
      </c>
      <c r="U29" s="65">
        <f t="shared" si="1"/>
        <v>0</v>
      </c>
    </row>
    <row r="30" spans="1:21" x14ac:dyDescent="0.2">
      <c r="A30" s="67" t="s">
        <v>368</v>
      </c>
      <c r="B30" s="62">
        <f>MAX(D30,I30)</f>
        <v>7</v>
      </c>
      <c r="C30" s="62">
        <f>11042+3477+3148+4151</f>
        <v>21818</v>
      </c>
      <c r="D30" s="62">
        <v>7</v>
      </c>
      <c r="E30" s="62">
        <f>C30/D30</f>
        <v>3116.8571428571427</v>
      </c>
      <c r="F30" s="62">
        <v>4151</v>
      </c>
      <c r="G30" s="62">
        <v>2082</v>
      </c>
      <c r="H30" s="62">
        <f>14780+2881+2620+2469</f>
        <v>22750</v>
      </c>
      <c r="I30" s="62">
        <v>7</v>
      </c>
      <c r="J30" s="62">
        <f t="shared" si="5"/>
        <v>3250</v>
      </c>
      <c r="K30" s="62">
        <v>4722</v>
      </c>
      <c r="L30" s="62">
        <v>2469</v>
      </c>
      <c r="M30" s="62">
        <f>C30+H30</f>
        <v>44568</v>
      </c>
      <c r="N30" s="62">
        <f>D30+I30</f>
        <v>14</v>
      </c>
      <c r="O30" s="62">
        <f>M30/N30</f>
        <v>3183.4285714285716</v>
      </c>
      <c r="P30" s="62">
        <f>MAX(F30,K30)</f>
        <v>4722</v>
      </c>
      <c r="Q30" s="62">
        <f>MIN(G30,L30)</f>
        <v>2082</v>
      </c>
      <c r="S30" s="65">
        <f t="shared" si="11"/>
        <v>0</v>
      </c>
      <c r="T30" s="65">
        <f t="shared" si="0"/>
        <v>0</v>
      </c>
      <c r="U30" s="65">
        <f t="shared" si="1"/>
        <v>0</v>
      </c>
    </row>
    <row r="31" spans="1:21" x14ac:dyDescent="0.2">
      <c r="A31" s="67" t="s">
        <v>67</v>
      </c>
      <c r="B31" s="62">
        <f t="shared" si="3"/>
        <v>38</v>
      </c>
      <c r="C31" s="62">
        <v>200282</v>
      </c>
      <c r="D31" s="62">
        <v>38</v>
      </c>
      <c r="E31" s="62">
        <f t="shared" si="4"/>
        <v>5270.5789473684208</v>
      </c>
      <c r="F31" s="62">
        <v>10629</v>
      </c>
      <c r="G31" s="62">
        <v>2182</v>
      </c>
      <c r="H31" s="62">
        <v>206096</v>
      </c>
      <c r="I31" s="62">
        <v>38</v>
      </c>
      <c r="J31" s="62">
        <f t="shared" si="5"/>
        <v>5423.5789473684208</v>
      </c>
      <c r="K31" s="62">
        <v>8754</v>
      </c>
      <c r="L31" s="62">
        <v>1185</v>
      </c>
      <c r="M31" s="62">
        <f t="shared" si="6"/>
        <v>406378</v>
      </c>
      <c r="N31" s="62">
        <f t="shared" si="7"/>
        <v>76</v>
      </c>
      <c r="O31" s="62">
        <f t="shared" si="8"/>
        <v>5347.0789473684208</v>
      </c>
      <c r="P31" s="62">
        <f t="shared" si="9"/>
        <v>10629</v>
      </c>
      <c r="Q31" s="62">
        <f t="shared" si="10"/>
        <v>1185</v>
      </c>
      <c r="S31" s="65">
        <f t="shared" si="11"/>
        <v>0</v>
      </c>
      <c r="T31" s="65">
        <f t="shared" si="0"/>
        <v>1</v>
      </c>
      <c r="U31" s="65">
        <f t="shared" si="1"/>
        <v>1</v>
      </c>
    </row>
    <row r="32" spans="1:21" x14ac:dyDescent="0.2">
      <c r="A32" s="67" t="s">
        <v>69</v>
      </c>
      <c r="B32" s="62">
        <f t="shared" si="3"/>
        <v>40</v>
      </c>
      <c r="C32" s="62">
        <f>189158+5119+3322</f>
        <v>197599</v>
      </c>
      <c r="D32" s="62">
        <v>40</v>
      </c>
      <c r="E32" s="62">
        <f t="shared" si="4"/>
        <v>4939.9750000000004</v>
      </c>
      <c r="F32" s="62">
        <v>13476</v>
      </c>
      <c r="G32" s="62">
        <v>1751</v>
      </c>
      <c r="H32" s="62">
        <f>225106+7322+5907</f>
        <v>238335</v>
      </c>
      <c r="I32" s="62">
        <v>40</v>
      </c>
      <c r="J32" s="62">
        <f t="shared" si="5"/>
        <v>5958.375</v>
      </c>
      <c r="K32" s="62">
        <v>16160</v>
      </c>
      <c r="L32" s="62">
        <v>1966</v>
      </c>
      <c r="M32" s="62">
        <f t="shared" si="6"/>
        <v>435934</v>
      </c>
      <c r="N32" s="62">
        <f t="shared" si="7"/>
        <v>80</v>
      </c>
      <c r="O32" s="62">
        <f t="shared" si="8"/>
        <v>5449.1750000000002</v>
      </c>
      <c r="P32" s="62">
        <f t="shared" si="9"/>
        <v>16160</v>
      </c>
      <c r="Q32" s="62">
        <f t="shared" si="10"/>
        <v>1751</v>
      </c>
      <c r="S32" s="65">
        <f t="shared" si="11"/>
        <v>0</v>
      </c>
      <c r="T32" s="65">
        <f t="shared" si="0"/>
        <v>0</v>
      </c>
      <c r="U32" s="65">
        <f t="shared" si="1"/>
        <v>0</v>
      </c>
    </row>
    <row r="33" spans="1:21" x14ac:dyDescent="0.2">
      <c r="A33" s="67" t="s">
        <v>640</v>
      </c>
      <c r="B33" s="62">
        <f t="shared" si="3"/>
        <v>12</v>
      </c>
      <c r="C33" s="62">
        <v>45562</v>
      </c>
      <c r="D33" s="62">
        <v>12</v>
      </c>
      <c r="E33" s="62">
        <f t="shared" si="4"/>
        <v>3796.8333333333335</v>
      </c>
      <c r="F33" s="62">
        <v>6924</v>
      </c>
      <c r="G33" s="62">
        <v>1854</v>
      </c>
      <c r="H33" s="62">
        <v>45071</v>
      </c>
      <c r="I33" s="62">
        <v>12</v>
      </c>
      <c r="J33" s="62">
        <f t="shared" si="5"/>
        <v>3755.9166666666665</v>
      </c>
      <c r="K33" s="62">
        <v>6599</v>
      </c>
      <c r="L33" s="62">
        <v>1664</v>
      </c>
      <c r="M33" s="62">
        <f t="shared" si="6"/>
        <v>90633</v>
      </c>
      <c r="N33" s="62">
        <f t="shared" si="7"/>
        <v>24</v>
      </c>
      <c r="O33" s="62">
        <f t="shared" si="8"/>
        <v>3776.375</v>
      </c>
      <c r="P33" s="62">
        <f t="shared" si="9"/>
        <v>6924</v>
      </c>
      <c r="Q33" s="62">
        <f t="shared" si="10"/>
        <v>1664</v>
      </c>
      <c r="S33" s="65">
        <f t="shared" si="11"/>
        <v>1</v>
      </c>
      <c r="T33" s="65">
        <f t="shared" si="0"/>
        <v>1</v>
      </c>
      <c r="U33" s="65">
        <f t="shared" si="1"/>
        <v>1</v>
      </c>
    </row>
    <row r="34" spans="1:21" x14ac:dyDescent="0.2">
      <c r="A34" s="67" t="s">
        <v>71</v>
      </c>
      <c r="B34" s="62">
        <f t="shared" si="3"/>
        <v>2</v>
      </c>
      <c r="C34" s="62">
        <v>18096</v>
      </c>
      <c r="D34" s="62">
        <v>2</v>
      </c>
      <c r="E34" s="62">
        <f t="shared" si="4"/>
        <v>9048</v>
      </c>
      <c r="F34" s="62">
        <v>9412</v>
      </c>
      <c r="G34" s="62">
        <v>8684</v>
      </c>
      <c r="H34" s="62">
        <v>38869</v>
      </c>
      <c r="I34" s="62">
        <v>2</v>
      </c>
      <c r="J34" s="62">
        <f t="shared" si="5"/>
        <v>19434.5</v>
      </c>
      <c r="K34" s="62">
        <v>24462</v>
      </c>
      <c r="L34" s="62">
        <v>14407</v>
      </c>
      <c r="M34" s="62">
        <f t="shared" si="6"/>
        <v>56965</v>
      </c>
      <c r="N34" s="62">
        <f t="shared" si="7"/>
        <v>4</v>
      </c>
      <c r="O34" s="62">
        <f t="shared" si="8"/>
        <v>14241.25</v>
      </c>
      <c r="P34" s="62">
        <f t="shared" si="9"/>
        <v>24462</v>
      </c>
      <c r="Q34" s="62">
        <f t="shared" si="10"/>
        <v>8684</v>
      </c>
      <c r="S34" s="65">
        <f t="shared" si="11"/>
        <v>0</v>
      </c>
      <c r="T34" s="65">
        <f t="shared" si="0"/>
        <v>0</v>
      </c>
      <c r="U34" s="65">
        <f t="shared" si="1"/>
        <v>0</v>
      </c>
    </row>
    <row r="35" spans="1:21" x14ac:dyDescent="0.2">
      <c r="A35" s="67" t="s">
        <v>398</v>
      </c>
      <c r="B35" s="62">
        <f t="shared" ref="B35" si="12">MAX(D35,I35)</f>
        <v>1</v>
      </c>
      <c r="C35" s="62">
        <v>2942</v>
      </c>
      <c r="D35" s="62">
        <v>1</v>
      </c>
      <c r="E35" s="62">
        <f t="shared" si="4"/>
        <v>2942</v>
      </c>
      <c r="F35" s="62">
        <v>2942</v>
      </c>
      <c r="G35" s="62">
        <v>2942</v>
      </c>
      <c r="H35" s="62">
        <v>1950</v>
      </c>
      <c r="I35" s="62">
        <v>1</v>
      </c>
      <c r="J35" s="62">
        <f t="shared" ref="J35" si="13">H35/I35</f>
        <v>1950</v>
      </c>
      <c r="K35" s="62">
        <v>1950</v>
      </c>
      <c r="L35" s="62">
        <v>1950</v>
      </c>
      <c r="M35" s="62">
        <f t="shared" ref="M35" si="14">C35+H35</f>
        <v>4892</v>
      </c>
      <c r="N35" s="62">
        <f t="shared" ref="N35" si="15">D35+I35</f>
        <v>2</v>
      </c>
      <c r="O35" s="62">
        <f t="shared" ref="O35" si="16">M35/N35</f>
        <v>2446</v>
      </c>
      <c r="P35" s="62">
        <f t="shared" ref="P35" si="17">MAX(F35,K35)</f>
        <v>2942</v>
      </c>
      <c r="Q35" s="62">
        <f t="shared" ref="Q35" si="18">MIN(G35,L35)</f>
        <v>1950</v>
      </c>
      <c r="S35" s="65">
        <f t="shared" si="11"/>
        <v>1</v>
      </c>
      <c r="T35" s="65">
        <f t="shared" si="0"/>
        <v>1</v>
      </c>
      <c r="U35" s="65">
        <f t="shared" si="1"/>
        <v>1</v>
      </c>
    </row>
    <row r="36" spans="1:21" x14ac:dyDescent="0.2">
      <c r="A36" s="67" t="s">
        <v>72</v>
      </c>
      <c r="B36" s="62">
        <f t="shared" si="3"/>
        <v>44</v>
      </c>
      <c r="C36" s="62">
        <v>228838</v>
      </c>
      <c r="D36" s="62">
        <v>44</v>
      </c>
      <c r="E36" s="62">
        <f t="shared" si="4"/>
        <v>5200.863636363636</v>
      </c>
      <c r="F36" s="62">
        <v>11068</v>
      </c>
      <c r="G36" s="62">
        <v>1415</v>
      </c>
      <c r="H36" s="62">
        <v>211238</v>
      </c>
      <c r="I36" s="62">
        <v>44</v>
      </c>
      <c r="J36" s="62">
        <f t="shared" si="5"/>
        <v>4800.863636363636</v>
      </c>
      <c r="K36" s="62">
        <v>8540</v>
      </c>
      <c r="L36" s="62">
        <v>1428</v>
      </c>
      <c r="M36" s="62">
        <f t="shared" si="6"/>
        <v>440076</v>
      </c>
      <c r="N36" s="62">
        <f t="shared" si="7"/>
        <v>88</v>
      </c>
      <c r="O36" s="62">
        <f t="shared" si="8"/>
        <v>5000.863636363636</v>
      </c>
      <c r="P36" s="62">
        <f t="shared" si="9"/>
        <v>11068</v>
      </c>
      <c r="Q36" s="62">
        <f t="shared" si="10"/>
        <v>1415</v>
      </c>
      <c r="S36" s="65">
        <f t="shared" si="11"/>
        <v>1</v>
      </c>
      <c r="T36" s="65">
        <f t="shared" si="0"/>
        <v>1</v>
      </c>
      <c r="U36" s="65">
        <f t="shared" si="1"/>
        <v>0</v>
      </c>
    </row>
    <row r="37" spans="1:21" x14ac:dyDescent="0.2">
      <c r="A37" s="67" t="s">
        <v>73</v>
      </c>
      <c r="B37" s="62">
        <f t="shared" si="3"/>
        <v>3</v>
      </c>
      <c r="C37" s="62">
        <v>18333</v>
      </c>
      <c r="D37" s="62">
        <v>3</v>
      </c>
      <c r="E37" s="62">
        <f t="shared" si="4"/>
        <v>6111</v>
      </c>
      <c r="F37" s="62">
        <v>8368</v>
      </c>
      <c r="G37" s="62">
        <v>3427</v>
      </c>
      <c r="H37" s="62">
        <v>48486</v>
      </c>
      <c r="I37" s="62">
        <v>3</v>
      </c>
      <c r="J37" s="62">
        <f t="shared" si="5"/>
        <v>16162</v>
      </c>
      <c r="K37" s="62">
        <v>17885</v>
      </c>
      <c r="L37" s="62">
        <v>14426</v>
      </c>
      <c r="M37" s="62">
        <f t="shared" si="6"/>
        <v>66819</v>
      </c>
      <c r="N37" s="62">
        <f t="shared" si="7"/>
        <v>6</v>
      </c>
      <c r="O37" s="62">
        <f t="shared" si="8"/>
        <v>11136.5</v>
      </c>
      <c r="P37" s="62">
        <f t="shared" si="9"/>
        <v>17885</v>
      </c>
      <c r="Q37" s="62">
        <f t="shared" si="10"/>
        <v>3427</v>
      </c>
      <c r="S37" s="65">
        <f t="shared" si="11"/>
        <v>0</v>
      </c>
      <c r="T37" s="65">
        <f t="shared" si="0"/>
        <v>0</v>
      </c>
      <c r="U37" s="65">
        <f t="shared" si="1"/>
        <v>0</v>
      </c>
    </row>
    <row r="38" spans="1:21" x14ac:dyDescent="0.2">
      <c r="A38" s="67" t="s">
        <v>399</v>
      </c>
      <c r="B38" s="62">
        <f t="shared" si="3"/>
        <v>4</v>
      </c>
      <c r="C38" s="62">
        <f>3371+3207+2958+2559</f>
        <v>12095</v>
      </c>
      <c r="D38" s="62">
        <v>4</v>
      </c>
      <c r="E38" s="62">
        <f t="shared" si="4"/>
        <v>3023.75</v>
      </c>
      <c r="F38" s="62">
        <v>3371</v>
      </c>
      <c r="G38" s="62">
        <v>2559</v>
      </c>
      <c r="H38" s="62">
        <f>3781+1487+1801+1767</f>
        <v>8836</v>
      </c>
      <c r="I38" s="62">
        <v>4</v>
      </c>
      <c r="J38" s="62">
        <f t="shared" si="5"/>
        <v>2209</v>
      </c>
      <c r="K38" s="62">
        <v>3781</v>
      </c>
      <c r="L38" s="62">
        <v>1487</v>
      </c>
      <c r="M38" s="62">
        <f>C38+H38</f>
        <v>20931</v>
      </c>
      <c r="N38" s="62">
        <f>D38+I38</f>
        <v>8</v>
      </c>
      <c r="O38" s="62">
        <f>M38/N38</f>
        <v>2616.375</v>
      </c>
      <c r="P38" s="62">
        <f>MAX(F38,K38)</f>
        <v>3781</v>
      </c>
      <c r="Q38" s="62">
        <f>MIN(G38,L38)</f>
        <v>1487</v>
      </c>
      <c r="S38" s="65">
        <f t="shared" si="11"/>
        <v>1</v>
      </c>
      <c r="T38" s="65">
        <f t="shared" si="0"/>
        <v>0</v>
      </c>
      <c r="U38" s="65">
        <f t="shared" si="1"/>
        <v>1</v>
      </c>
    </row>
    <row r="39" spans="1:21" x14ac:dyDescent="0.2">
      <c r="A39" s="67" t="s">
        <v>75</v>
      </c>
      <c r="B39" s="62">
        <f t="shared" si="3"/>
        <v>49</v>
      </c>
      <c r="C39" s="62">
        <v>254511</v>
      </c>
      <c r="D39" s="62">
        <v>49</v>
      </c>
      <c r="E39" s="62">
        <f t="shared" si="4"/>
        <v>5194.1020408163267</v>
      </c>
      <c r="F39" s="62">
        <v>11964</v>
      </c>
      <c r="G39" s="62">
        <v>2383</v>
      </c>
      <c r="H39" s="62">
        <v>222102</v>
      </c>
      <c r="I39" s="62">
        <v>49</v>
      </c>
      <c r="J39" s="62">
        <f t="shared" si="5"/>
        <v>4532.6938775510207</v>
      </c>
      <c r="K39" s="62">
        <v>11595</v>
      </c>
      <c r="L39" s="62">
        <v>1173</v>
      </c>
      <c r="M39" s="62">
        <f t="shared" si="6"/>
        <v>476613</v>
      </c>
      <c r="N39" s="62">
        <f t="shared" si="7"/>
        <v>98</v>
      </c>
      <c r="O39" s="62">
        <f t="shared" si="8"/>
        <v>4863.3979591836733</v>
      </c>
      <c r="P39" s="62">
        <f t="shared" si="9"/>
        <v>11964</v>
      </c>
      <c r="Q39" s="62">
        <f t="shared" si="10"/>
        <v>1173</v>
      </c>
      <c r="S39" s="65">
        <f t="shared" si="11"/>
        <v>1</v>
      </c>
      <c r="T39" s="65">
        <f t="shared" si="0"/>
        <v>1</v>
      </c>
      <c r="U39" s="65">
        <f t="shared" si="1"/>
        <v>1</v>
      </c>
    </row>
    <row r="40" spans="1:21" x14ac:dyDescent="0.2">
      <c r="A40" s="67" t="s">
        <v>77</v>
      </c>
      <c r="B40" s="62">
        <f t="shared" si="3"/>
        <v>4</v>
      </c>
      <c r="C40" s="62">
        <v>37180</v>
      </c>
      <c r="D40" s="62">
        <v>4</v>
      </c>
      <c r="E40" s="62">
        <f t="shared" si="4"/>
        <v>9295</v>
      </c>
      <c r="F40" s="62">
        <v>14976</v>
      </c>
      <c r="G40" s="62">
        <v>5994</v>
      </c>
      <c r="H40" s="62">
        <v>62020</v>
      </c>
      <c r="I40" s="62">
        <v>4</v>
      </c>
      <c r="J40" s="62">
        <f t="shared" si="5"/>
        <v>15505</v>
      </c>
      <c r="K40" s="62">
        <v>21614</v>
      </c>
      <c r="L40" s="62">
        <v>11157</v>
      </c>
      <c r="M40" s="62">
        <f t="shared" si="6"/>
        <v>99200</v>
      </c>
      <c r="N40" s="62">
        <f t="shared" si="7"/>
        <v>8</v>
      </c>
      <c r="O40" s="62">
        <f t="shared" si="8"/>
        <v>12400</v>
      </c>
      <c r="P40" s="62">
        <f t="shared" si="9"/>
        <v>21614</v>
      </c>
      <c r="Q40" s="62">
        <f t="shared" si="10"/>
        <v>5994</v>
      </c>
      <c r="S40" s="65">
        <f t="shared" si="11"/>
        <v>0</v>
      </c>
      <c r="T40" s="65">
        <f t="shared" si="0"/>
        <v>0</v>
      </c>
      <c r="U40" s="65">
        <f t="shared" si="1"/>
        <v>0</v>
      </c>
    </row>
    <row r="41" spans="1:21" x14ac:dyDescent="0.2">
      <c r="A41" s="67" t="s">
        <v>283</v>
      </c>
      <c r="B41" s="62">
        <f t="shared" si="3"/>
        <v>33</v>
      </c>
      <c r="C41" s="62">
        <v>203236</v>
      </c>
      <c r="D41" s="62">
        <v>33</v>
      </c>
      <c r="E41" s="62">
        <f t="shared" si="4"/>
        <v>6158.666666666667</v>
      </c>
      <c r="F41" s="62">
        <v>15485</v>
      </c>
      <c r="G41" s="62">
        <v>2127</v>
      </c>
      <c r="H41" s="62">
        <v>185076</v>
      </c>
      <c r="I41" s="62">
        <v>33</v>
      </c>
      <c r="J41" s="62">
        <f t="shared" si="5"/>
        <v>5608.363636363636</v>
      </c>
      <c r="K41" s="62">
        <v>15866</v>
      </c>
      <c r="L41" s="62">
        <v>1259</v>
      </c>
      <c r="M41" s="62">
        <f t="shared" si="6"/>
        <v>388312</v>
      </c>
      <c r="N41" s="62">
        <f t="shared" si="7"/>
        <v>66</v>
      </c>
      <c r="O41" s="62">
        <f t="shared" si="8"/>
        <v>5883.515151515152</v>
      </c>
      <c r="P41" s="62">
        <f t="shared" si="9"/>
        <v>15866</v>
      </c>
      <c r="Q41" s="62">
        <f t="shared" si="10"/>
        <v>1259</v>
      </c>
      <c r="S41" s="65">
        <f t="shared" si="11"/>
        <v>1</v>
      </c>
      <c r="T41" s="65">
        <f t="shared" si="0"/>
        <v>0</v>
      </c>
      <c r="U41" s="65">
        <f t="shared" si="1"/>
        <v>1</v>
      </c>
    </row>
    <row r="42" spans="1:21" x14ac:dyDescent="0.2">
      <c r="A42" s="67" t="s">
        <v>81</v>
      </c>
      <c r="B42" s="62">
        <f t="shared" si="3"/>
        <v>0</v>
      </c>
      <c r="S42" s="65"/>
      <c r="T42" s="65"/>
      <c r="U42" s="65"/>
    </row>
    <row r="43" spans="1:21" x14ac:dyDescent="0.2">
      <c r="A43" s="67" t="s">
        <v>82</v>
      </c>
      <c r="B43" s="62">
        <f t="shared" si="3"/>
        <v>22</v>
      </c>
      <c r="C43" s="62">
        <f>73820+3506+3212+3209+2920</f>
        <v>86667</v>
      </c>
      <c r="D43" s="62">
        <v>22</v>
      </c>
      <c r="E43" s="62">
        <f t="shared" si="4"/>
        <v>3939.409090909091</v>
      </c>
      <c r="F43" s="62">
        <v>9793</v>
      </c>
      <c r="G43" s="62">
        <v>2052</v>
      </c>
      <c r="H43" s="62">
        <f>73283+4092+3448+2741+3139</f>
        <v>86703</v>
      </c>
      <c r="I43" s="62">
        <v>22</v>
      </c>
      <c r="J43" s="62">
        <f t="shared" si="5"/>
        <v>3941.0454545454545</v>
      </c>
      <c r="K43" s="62">
        <v>9330</v>
      </c>
      <c r="L43" s="62">
        <v>2038</v>
      </c>
      <c r="M43" s="62">
        <f t="shared" si="6"/>
        <v>173370</v>
      </c>
      <c r="N43" s="62">
        <f t="shared" si="7"/>
        <v>44</v>
      </c>
      <c r="O43" s="62">
        <f t="shared" si="8"/>
        <v>3940.2272727272725</v>
      </c>
      <c r="P43" s="62">
        <f t="shared" si="9"/>
        <v>9793</v>
      </c>
      <c r="Q43" s="62">
        <f t="shared" si="10"/>
        <v>2038</v>
      </c>
      <c r="S43" s="65">
        <f t="shared" si="11"/>
        <v>0</v>
      </c>
      <c r="T43" s="65">
        <f t="shared" si="0"/>
        <v>1</v>
      </c>
      <c r="U43" s="65">
        <f t="shared" si="1"/>
        <v>1</v>
      </c>
    </row>
    <row r="44" spans="1:21" x14ac:dyDescent="0.2">
      <c r="A44" s="67" t="s">
        <v>440</v>
      </c>
      <c r="B44" s="62">
        <f t="shared" si="3"/>
        <v>2</v>
      </c>
      <c r="C44" s="62">
        <f>3084+3523</f>
        <v>6607</v>
      </c>
      <c r="D44" s="62">
        <v>2</v>
      </c>
      <c r="E44" s="62">
        <f t="shared" si="4"/>
        <v>3303.5</v>
      </c>
      <c r="F44" s="62">
        <v>3523</v>
      </c>
      <c r="G44" s="62">
        <v>3084</v>
      </c>
      <c r="H44" s="62">
        <f>2465+2513</f>
        <v>4978</v>
      </c>
      <c r="I44" s="62">
        <v>2</v>
      </c>
      <c r="J44" s="62">
        <f t="shared" si="5"/>
        <v>2489</v>
      </c>
      <c r="K44" s="62">
        <v>2513</v>
      </c>
      <c r="L44" s="62">
        <v>2465</v>
      </c>
      <c r="M44" s="62">
        <f>C44+H44</f>
        <v>11585</v>
      </c>
      <c r="N44" s="62">
        <f>D44+I44</f>
        <v>4</v>
      </c>
      <c r="O44" s="62">
        <f>M44/N44</f>
        <v>2896.25</v>
      </c>
      <c r="P44" s="62">
        <f>MAX(F44,K44)</f>
        <v>3523</v>
      </c>
      <c r="Q44" s="62">
        <f>MIN(G44,L44)</f>
        <v>2465</v>
      </c>
      <c r="S44" s="65">
        <f t="shared" si="11"/>
        <v>1</v>
      </c>
      <c r="T44" s="65">
        <f t="shared" si="0"/>
        <v>1</v>
      </c>
      <c r="U44" s="65">
        <f t="shared" si="1"/>
        <v>1</v>
      </c>
    </row>
    <row r="45" spans="1:21" x14ac:dyDescent="0.2">
      <c r="A45" s="67" t="s">
        <v>83</v>
      </c>
      <c r="B45" s="62">
        <f t="shared" si="3"/>
        <v>7</v>
      </c>
      <c r="C45" s="62">
        <v>31194</v>
      </c>
      <c r="D45" s="62">
        <v>7</v>
      </c>
      <c r="E45" s="62">
        <f t="shared" si="4"/>
        <v>4456.2857142857147</v>
      </c>
      <c r="F45" s="62">
        <v>7495</v>
      </c>
      <c r="G45" s="62">
        <v>2560</v>
      </c>
      <c r="H45" s="62">
        <v>40665</v>
      </c>
      <c r="I45" s="62">
        <v>7</v>
      </c>
      <c r="J45" s="62">
        <f t="shared" si="5"/>
        <v>5809.2857142857147</v>
      </c>
      <c r="K45" s="62">
        <v>9071</v>
      </c>
      <c r="L45" s="62">
        <v>3595</v>
      </c>
      <c r="M45" s="62">
        <f t="shared" si="6"/>
        <v>71859</v>
      </c>
      <c r="N45" s="62">
        <f t="shared" si="7"/>
        <v>14</v>
      </c>
      <c r="O45" s="62">
        <f t="shared" si="8"/>
        <v>5132.7857142857147</v>
      </c>
      <c r="P45" s="62">
        <f t="shared" si="9"/>
        <v>9071</v>
      </c>
      <c r="Q45" s="62">
        <f t="shared" si="10"/>
        <v>2560</v>
      </c>
      <c r="S45" s="65">
        <f t="shared" si="11"/>
        <v>0</v>
      </c>
      <c r="T45" s="65">
        <f t="shared" si="0"/>
        <v>0</v>
      </c>
      <c r="U45" s="65">
        <f t="shared" si="1"/>
        <v>0</v>
      </c>
    </row>
    <row r="46" spans="1:21" x14ac:dyDescent="0.2">
      <c r="A46" s="67" t="s">
        <v>84</v>
      </c>
      <c r="B46" s="62">
        <f t="shared" si="3"/>
        <v>23</v>
      </c>
      <c r="C46" s="62">
        <v>163090</v>
      </c>
      <c r="D46" s="62">
        <v>23</v>
      </c>
      <c r="E46" s="62">
        <f t="shared" si="4"/>
        <v>7090.869565217391</v>
      </c>
      <c r="F46" s="62">
        <v>13246</v>
      </c>
      <c r="G46" s="62">
        <v>2264</v>
      </c>
      <c r="H46" s="62">
        <v>125064</v>
      </c>
      <c r="I46" s="62">
        <v>23</v>
      </c>
      <c r="J46" s="62">
        <f t="shared" si="5"/>
        <v>5437.565217391304</v>
      </c>
      <c r="K46" s="62">
        <v>14100</v>
      </c>
      <c r="L46" s="62">
        <v>1482</v>
      </c>
      <c r="M46" s="62">
        <f t="shared" si="6"/>
        <v>288154</v>
      </c>
      <c r="N46" s="62">
        <f t="shared" si="7"/>
        <v>46</v>
      </c>
      <c r="O46" s="62">
        <f t="shared" si="8"/>
        <v>6264.217391304348</v>
      </c>
      <c r="P46" s="62">
        <f t="shared" si="9"/>
        <v>14100</v>
      </c>
      <c r="Q46" s="62">
        <f t="shared" si="10"/>
        <v>1482</v>
      </c>
      <c r="S46" s="65">
        <f t="shared" si="11"/>
        <v>1</v>
      </c>
      <c r="T46" s="65">
        <f t="shared" si="0"/>
        <v>0</v>
      </c>
      <c r="U46" s="65">
        <f t="shared" si="1"/>
        <v>1</v>
      </c>
    </row>
    <row r="47" spans="1:21" x14ac:dyDescent="0.2">
      <c r="A47" s="67" t="s">
        <v>85</v>
      </c>
      <c r="B47" s="62">
        <f t="shared" si="3"/>
        <v>19</v>
      </c>
      <c r="C47" s="62">
        <f>64574+2699</f>
        <v>67273</v>
      </c>
      <c r="D47" s="62">
        <v>19</v>
      </c>
      <c r="E47" s="62">
        <f t="shared" si="4"/>
        <v>3540.6842105263158</v>
      </c>
      <c r="F47" s="62">
        <v>8577</v>
      </c>
      <c r="G47" s="62">
        <v>2030</v>
      </c>
      <c r="H47" s="62">
        <f>95917+4893</f>
        <v>100810</v>
      </c>
      <c r="I47" s="62">
        <v>19</v>
      </c>
      <c r="J47" s="62">
        <f t="shared" si="5"/>
        <v>5305.7894736842109</v>
      </c>
      <c r="K47" s="62">
        <v>12023</v>
      </c>
      <c r="L47" s="62">
        <v>2771</v>
      </c>
      <c r="M47" s="62">
        <f t="shared" si="6"/>
        <v>168083</v>
      </c>
      <c r="N47" s="62">
        <f t="shared" si="7"/>
        <v>38</v>
      </c>
      <c r="O47" s="62">
        <f t="shared" si="8"/>
        <v>4423.2368421052633</v>
      </c>
      <c r="P47" s="62">
        <f t="shared" si="9"/>
        <v>12023</v>
      </c>
      <c r="Q47" s="62">
        <f t="shared" si="10"/>
        <v>2030</v>
      </c>
      <c r="S47" s="65">
        <f t="shared" si="11"/>
        <v>0</v>
      </c>
      <c r="T47" s="65">
        <f t="shared" si="0"/>
        <v>0</v>
      </c>
      <c r="U47" s="65">
        <f t="shared" si="1"/>
        <v>0</v>
      </c>
    </row>
    <row r="48" spans="1:21" x14ac:dyDescent="0.2">
      <c r="A48" s="67" t="s">
        <v>86</v>
      </c>
      <c r="B48" s="62">
        <f t="shared" si="3"/>
        <v>19</v>
      </c>
      <c r="C48" s="62">
        <v>124790</v>
      </c>
      <c r="D48" s="62">
        <v>19</v>
      </c>
      <c r="E48" s="62">
        <f t="shared" si="4"/>
        <v>6567.894736842105</v>
      </c>
      <c r="F48" s="62">
        <v>14566</v>
      </c>
      <c r="G48" s="62">
        <v>1872</v>
      </c>
      <c r="H48" s="62">
        <v>145586</v>
      </c>
      <c r="I48" s="62">
        <v>19</v>
      </c>
      <c r="J48" s="62">
        <f t="shared" si="5"/>
        <v>7662.4210526315792</v>
      </c>
      <c r="K48" s="62">
        <v>18551</v>
      </c>
      <c r="L48" s="62">
        <v>2500</v>
      </c>
      <c r="M48" s="62">
        <f t="shared" si="6"/>
        <v>270376</v>
      </c>
      <c r="N48" s="62">
        <f t="shared" si="7"/>
        <v>38</v>
      </c>
      <c r="O48" s="62">
        <f t="shared" si="8"/>
        <v>7115.1578947368425</v>
      </c>
      <c r="P48" s="62">
        <f t="shared" si="9"/>
        <v>18551</v>
      </c>
      <c r="Q48" s="62">
        <f t="shared" si="10"/>
        <v>1872</v>
      </c>
      <c r="S48" s="65">
        <f t="shared" si="11"/>
        <v>0</v>
      </c>
      <c r="T48" s="65">
        <f t="shared" si="0"/>
        <v>0</v>
      </c>
      <c r="U48" s="65">
        <f t="shared" si="1"/>
        <v>0</v>
      </c>
    </row>
    <row r="49" spans="1:21" x14ac:dyDescent="0.2">
      <c r="A49" s="67" t="s">
        <v>88</v>
      </c>
      <c r="B49" s="62">
        <f t="shared" si="3"/>
        <v>46</v>
      </c>
      <c r="C49" s="62">
        <v>227674</v>
      </c>
      <c r="D49" s="62">
        <v>46</v>
      </c>
      <c r="E49" s="62">
        <f t="shared" si="4"/>
        <v>4949.434782608696</v>
      </c>
      <c r="F49" s="62">
        <v>12719</v>
      </c>
      <c r="G49" s="62">
        <v>1526</v>
      </c>
      <c r="H49" s="62">
        <v>196430</v>
      </c>
      <c r="I49" s="62">
        <v>46</v>
      </c>
      <c r="J49" s="62">
        <f t="shared" si="5"/>
        <v>4270.217391304348</v>
      </c>
      <c r="K49" s="62">
        <v>10749</v>
      </c>
      <c r="L49" s="62">
        <v>1088</v>
      </c>
      <c r="M49" s="62">
        <f t="shared" si="6"/>
        <v>424104</v>
      </c>
      <c r="N49" s="62">
        <f t="shared" si="7"/>
        <v>92</v>
      </c>
      <c r="O49" s="62">
        <f t="shared" si="8"/>
        <v>4609.826086956522</v>
      </c>
      <c r="P49" s="62">
        <f t="shared" si="9"/>
        <v>12719</v>
      </c>
      <c r="Q49" s="62">
        <f t="shared" si="10"/>
        <v>1088</v>
      </c>
      <c r="S49" s="65">
        <f t="shared" si="11"/>
        <v>1</v>
      </c>
      <c r="T49" s="65">
        <f t="shared" si="0"/>
        <v>1</v>
      </c>
      <c r="U49" s="65">
        <f t="shared" si="1"/>
        <v>1</v>
      </c>
    </row>
    <row r="50" spans="1:21" x14ac:dyDescent="0.2">
      <c r="A50" s="67" t="s">
        <v>289</v>
      </c>
      <c r="B50" s="62">
        <f t="shared" si="3"/>
        <v>50</v>
      </c>
      <c r="C50" s="62">
        <f>251656+4768+5424+4890</f>
        <v>266738</v>
      </c>
      <c r="D50" s="62">
        <v>50</v>
      </c>
      <c r="E50" s="62">
        <f t="shared" si="4"/>
        <v>5334.76</v>
      </c>
      <c r="F50" s="62">
        <v>10785</v>
      </c>
      <c r="G50" s="62">
        <v>1793</v>
      </c>
      <c r="H50" s="62">
        <f>230001+4673+4234+4781</f>
        <v>243689</v>
      </c>
      <c r="I50" s="62">
        <v>50</v>
      </c>
      <c r="J50" s="62">
        <f t="shared" si="5"/>
        <v>4873.78</v>
      </c>
      <c r="K50" s="62">
        <v>11854</v>
      </c>
      <c r="L50" s="62">
        <v>1604</v>
      </c>
      <c r="M50" s="62">
        <f t="shared" si="6"/>
        <v>510427</v>
      </c>
      <c r="N50" s="62">
        <f t="shared" si="7"/>
        <v>100</v>
      </c>
      <c r="O50" s="62">
        <f t="shared" si="8"/>
        <v>5104.2700000000004</v>
      </c>
      <c r="P50" s="62">
        <f t="shared" si="9"/>
        <v>11854</v>
      </c>
      <c r="Q50" s="62">
        <f t="shared" si="10"/>
        <v>1604</v>
      </c>
      <c r="S50" s="65">
        <f t="shared" si="11"/>
        <v>1</v>
      </c>
      <c r="T50" s="65">
        <f t="shared" si="0"/>
        <v>0</v>
      </c>
      <c r="U50" s="65">
        <f t="shared" si="1"/>
        <v>1</v>
      </c>
    </row>
    <row r="51" spans="1:21" x14ac:dyDescent="0.2">
      <c r="A51" s="67" t="s">
        <v>291</v>
      </c>
      <c r="B51" s="62">
        <f t="shared" si="3"/>
        <v>12</v>
      </c>
      <c r="C51" s="62">
        <v>31717</v>
      </c>
      <c r="D51" s="62">
        <v>12</v>
      </c>
      <c r="E51" s="62">
        <f t="shared" si="4"/>
        <v>2643.0833333333335</v>
      </c>
      <c r="F51" s="62">
        <v>7450</v>
      </c>
      <c r="G51" s="62">
        <v>1600</v>
      </c>
      <c r="H51" s="62">
        <v>37715</v>
      </c>
      <c r="I51" s="62">
        <v>12</v>
      </c>
      <c r="J51" s="62">
        <f t="shared" si="5"/>
        <v>3142.9166666666665</v>
      </c>
      <c r="K51" s="62">
        <v>7866</v>
      </c>
      <c r="L51" s="62">
        <v>1819</v>
      </c>
      <c r="M51" s="62">
        <f t="shared" si="6"/>
        <v>69432</v>
      </c>
      <c r="N51" s="62">
        <f t="shared" si="7"/>
        <v>24</v>
      </c>
      <c r="O51" s="62">
        <f t="shared" si="8"/>
        <v>2893</v>
      </c>
      <c r="P51" s="62">
        <f t="shared" si="9"/>
        <v>7866</v>
      </c>
      <c r="Q51" s="62">
        <f t="shared" si="10"/>
        <v>1600</v>
      </c>
      <c r="S51" s="65">
        <f t="shared" si="11"/>
        <v>0</v>
      </c>
      <c r="T51" s="65">
        <f t="shared" si="0"/>
        <v>0</v>
      </c>
      <c r="U51" s="65">
        <f t="shared" si="1"/>
        <v>0</v>
      </c>
    </row>
    <row r="52" spans="1:21" x14ac:dyDescent="0.2">
      <c r="A52" s="67" t="s">
        <v>292</v>
      </c>
      <c r="B52" s="62">
        <f t="shared" si="3"/>
        <v>7</v>
      </c>
      <c r="C52" s="62">
        <v>40616</v>
      </c>
      <c r="D52" s="62">
        <v>7</v>
      </c>
      <c r="E52" s="62">
        <f t="shared" si="4"/>
        <v>5802.2857142857147</v>
      </c>
      <c r="F52" s="62">
        <v>9938</v>
      </c>
      <c r="G52" s="62">
        <v>2595</v>
      </c>
      <c r="H52" s="62">
        <v>48137</v>
      </c>
      <c r="I52" s="62">
        <v>7</v>
      </c>
      <c r="J52" s="62">
        <f t="shared" si="5"/>
        <v>6876.7142857142853</v>
      </c>
      <c r="K52" s="62">
        <v>10468</v>
      </c>
      <c r="L52" s="62">
        <v>2037</v>
      </c>
      <c r="M52" s="62">
        <f t="shared" si="6"/>
        <v>88753</v>
      </c>
      <c r="N52" s="62">
        <f t="shared" si="7"/>
        <v>14</v>
      </c>
      <c r="O52" s="62">
        <f t="shared" si="8"/>
        <v>6339.5</v>
      </c>
      <c r="P52" s="62">
        <f t="shared" si="9"/>
        <v>10468</v>
      </c>
      <c r="Q52" s="62">
        <f t="shared" si="10"/>
        <v>2037</v>
      </c>
      <c r="S52" s="65">
        <f t="shared" si="11"/>
        <v>0</v>
      </c>
      <c r="T52" s="65">
        <f t="shared" si="0"/>
        <v>0</v>
      </c>
      <c r="U52" s="65">
        <f t="shared" si="1"/>
        <v>1</v>
      </c>
    </row>
    <row r="53" spans="1:21" x14ac:dyDescent="0.2">
      <c r="A53" s="67" t="s">
        <v>93</v>
      </c>
      <c r="B53" s="62">
        <f t="shared" si="3"/>
        <v>25</v>
      </c>
      <c r="C53" s="62">
        <v>209688</v>
      </c>
      <c r="D53" s="62">
        <v>25</v>
      </c>
      <c r="E53" s="62">
        <f t="shared" si="4"/>
        <v>8387.52</v>
      </c>
      <c r="F53" s="62">
        <v>21010</v>
      </c>
      <c r="G53" s="62">
        <v>3548</v>
      </c>
      <c r="H53" s="62">
        <v>336778</v>
      </c>
      <c r="I53" s="62">
        <v>25</v>
      </c>
      <c r="J53" s="62">
        <f t="shared" si="5"/>
        <v>13471.12</v>
      </c>
      <c r="K53" s="62">
        <v>40002</v>
      </c>
      <c r="L53" s="62">
        <v>3340</v>
      </c>
      <c r="M53" s="62">
        <f t="shared" si="6"/>
        <v>546466</v>
      </c>
      <c r="N53" s="62">
        <f t="shared" si="7"/>
        <v>50</v>
      </c>
      <c r="O53" s="62">
        <f t="shared" si="8"/>
        <v>10929.32</v>
      </c>
      <c r="P53" s="62">
        <f t="shared" si="9"/>
        <v>40002</v>
      </c>
      <c r="Q53" s="62">
        <f t="shared" si="10"/>
        <v>3340</v>
      </c>
      <c r="S53" s="65">
        <f t="shared" si="11"/>
        <v>0</v>
      </c>
      <c r="T53" s="65">
        <f t="shared" si="0"/>
        <v>0</v>
      </c>
      <c r="U53" s="65">
        <f t="shared" si="1"/>
        <v>1</v>
      </c>
    </row>
    <row r="54" spans="1:21" x14ac:dyDescent="0.2">
      <c r="A54" s="67" t="s">
        <v>95</v>
      </c>
      <c r="B54" s="62">
        <f t="shared" si="3"/>
        <v>0</v>
      </c>
      <c r="S54" s="65"/>
      <c r="T54" s="65"/>
      <c r="U54" s="65"/>
    </row>
    <row r="55" spans="1:21" x14ac:dyDescent="0.2">
      <c r="A55" s="67" t="s">
        <v>391</v>
      </c>
      <c r="B55" s="62">
        <f>MAX(D55,I55)</f>
        <v>4</v>
      </c>
      <c r="C55" s="62">
        <v>13014</v>
      </c>
      <c r="D55" s="62">
        <v>4</v>
      </c>
      <c r="E55" s="62">
        <f t="shared" si="4"/>
        <v>3253.5</v>
      </c>
      <c r="F55" s="62">
        <v>4069</v>
      </c>
      <c r="G55" s="62">
        <v>2787</v>
      </c>
      <c r="H55" s="62">
        <v>9477</v>
      </c>
      <c r="I55" s="62">
        <v>4</v>
      </c>
      <c r="J55" s="62">
        <f>H55/I55</f>
        <v>2369.25</v>
      </c>
      <c r="K55" s="62">
        <v>2602</v>
      </c>
      <c r="L55" s="62">
        <v>2002</v>
      </c>
      <c r="M55" s="62">
        <f>C55+H55</f>
        <v>22491</v>
      </c>
      <c r="N55" s="62">
        <f>D55+I55</f>
        <v>8</v>
      </c>
      <c r="O55" s="62">
        <f>M55/N55</f>
        <v>2811.375</v>
      </c>
      <c r="P55" s="62">
        <f>MAX(F55,K55)</f>
        <v>4069</v>
      </c>
      <c r="Q55" s="62">
        <f>MIN(G55,L55)</f>
        <v>2002</v>
      </c>
      <c r="S55" s="65">
        <f t="shared" si="11"/>
        <v>1</v>
      </c>
      <c r="T55" s="65">
        <f t="shared" si="0"/>
        <v>1</v>
      </c>
      <c r="U55" s="65">
        <f t="shared" si="1"/>
        <v>1</v>
      </c>
    </row>
    <row r="56" spans="1:21" x14ac:dyDescent="0.2">
      <c r="A56" s="67" t="s">
        <v>355</v>
      </c>
      <c r="B56" s="62">
        <f t="shared" si="3"/>
        <v>0</v>
      </c>
      <c r="S56" s="65"/>
      <c r="T56" s="65"/>
      <c r="U56" s="65"/>
    </row>
    <row r="57" spans="1:21" x14ac:dyDescent="0.2">
      <c r="A57" s="67" t="s">
        <v>97</v>
      </c>
      <c r="B57" s="62">
        <f t="shared" si="3"/>
        <v>0</v>
      </c>
      <c r="S57" s="65"/>
      <c r="T57" s="65"/>
      <c r="U57" s="65"/>
    </row>
    <row r="58" spans="1:21" x14ac:dyDescent="0.2">
      <c r="A58" s="67" t="s">
        <v>98</v>
      </c>
      <c r="B58" s="62">
        <f t="shared" si="3"/>
        <v>12</v>
      </c>
      <c r="C58" s="62">
        <f>38596+3234</f>
        <v>41830</v>
      </c>
      <c r="D58" s="62">
        <v>12</v>
      </c>
      <c r="E58" s="62">
        <f t="shared" si="4"/>
        <v>3485.8333333333335</v>
      </c>
      <c r="F58" s="62">
        <v>8538</v>
      </c>
      <c r="G58" s="62">
        <v>2320</v>
      </c>
      <c r="H58" s="62">
        <f>43109+4897</f>
        <v>48006</v>
      </c>
      <c r="I58" s="62">
        <v>12</v>
      </c>
      <c r="J58" s="62">
        <f t="shared" si="5"/>
        <v>4000.5</v>
      </c>
      <c r="K58" s="62">
        <v>6454</v>
      </c>
      <c r="L58" s="62">
        <v>2467</v>
      </c>
      <c r="M58" s="62">
        <f t="shared" si="6"/>
        <v>89836</v>
      </c>
      <c r="N58" s="62">
        <f t="shared" si="7"/>
        <v>24</v>
      </c>
      <c r="O58" s="62">
        <f t="shared" si="8"/>
        <v>3743.1666666666665</v>
      </c>
      <c r="P58" s="62">
        <f t="shared" si="9"/>
        <v>8538</v>
      </c>
      <c r="Q58" s="62">
        <f t="shared" si="10"/>
        <v>2320</v>
      </c>
      <c r="S58" s="65">
        <f t="shared" si="11"/>
        <v>0</v>
      </c>
      <c r="T58" s="65">
        <f t="shared" si="0"/>
        <v>1</v>
      </c>
      <c r="U58" s="65">
        <f t="shared" si="1"/>
        <v>0</v>
      </c>
    </row>
    <row r="59" spans="1:21" x14ac:dyDescent="0.2">
      <c r="A59" s="67" t="s">
        <v>99</v>
      </c>
      <c r="B59" s="62">
        <f t="shared" si="3"/>
        <v>37</v>
      </c>
      <c r="C59" s="62">
        <v>163458</v>
      </c>
      <c r="D59" s="62">
        <v>37</v>
      </c>
      <c r="E59" s="62">
        <f t="shared" si="4"/>
        <v>4417.7837837837842</v>
      </c>
      <c r="F59" s="62">
        <v>10800</v>
      </c>
      <c r="G59" s="62">
        <v>1808</v>
      </c>
      <c r="H59" s="62">
        <v>198220</v>
      </c>
      <c r="I59" s="62">
        <v>37</v>
      </c>
      <c r="J59" s="62">
        <f t="shared" si="5"/>
        <v>5357.2972972972975</v>
      </c>
      <c r="K59" s="62">
        <v>12016</v>
      </c>
      <c r="L59" s="62">
        <v>1875</v>
      </c>
      <c r="M59" s="62">
        <f t="shared" si="6"/>
        <v>361678</v>
      </c>
      <c r="N59" s="62">
        <f t="shared" si="7"/>
        <v>74</v>
      </c>
      <c r="O59" s="62">
        <f t="shared" si="8"/>
        <v>4887.5405405405409</v>
      </c>
      <c r="P59" s="62">
        <f t="shared" si="9"/>
        <v>12016</v>
      </c>
      <c r="Q59" s="62">
        <f t="shared" si="10"/>
        <v>1808</v>
      </c>
      <c r="S59" s="65">
        <f t="shared" si="11"/>
        <v>0</v>
      </c>
      <c r="T59" s="65">
        <f t="shared" si="0"/>
        <v>0</v>
      </c>
      <c r="U59" s="65">
        <f t="shared" si="1"/>
        <v>0</v>
      </c>
    </row>
    <row r="60" spans="1:21" x14ac:dyDescent="0.2">
      <c r="A60" s="67" t="s">
        <v>100</v>
      </c>
      <c r="B60" s="62">
        <f t="shared" si="3"/>
        <v>0</v>
      </c>
      <c r="S60" s="65"/>
      <c r="T60" s="65"/>
      <c r="U60" s="65"/>
    </row>
    <row r="61" spans="1:21" x14ac:dyDescent="0.2">
      <c r="A61" s="67" t="s">
        <v>101</v>
      </c>
      <c r="B61" s="62">
        <f t="shared" si="3"/>
        <v>9</v>
      </c>
      <c r="C61" s="62">
        <f>22276+3649+3628</f>
        <v>29553</v>
      </c>
      <c r="D61" s="62">
        <v>9</v>
      </c>
      <c r="E61" s="62">
        <f t="shared" si="4"/>
        <v>3283.6666666666665</v>
      </c>
      <c r="F61" s="62">
        <v>3788</v>
      </c>
      <c r="G61" s="62">
        <v>1912</v>
      </c>
      <c r="H61" s="62">
        <f>41952+7763+8618</f>
        <v>58333</v>
      </c>
      <c r="I61" s="62">
        <v>9</v>
      </c>
      <c r="J61" s="62">
        <f t="shared" si="5"/>
        <v>6481.4444444444443</v>
      </c>
      <c r="K61" s="62">
        <v>8618</v>
      </c>
      <c r="L61" s="62">
        <v>4401</v>
      </c>
      <c r="M61" s="62">
        <f t="shared" si="6"/>
        <v>87886</v>
      </c>
      <c r="N61" s="62">
        <f t="shared" si="7"/>
        <v>18</v>
      </c>
      <c r="O61" s="62">
        <f t="shared" si="8"/>
        <v>4882.5555555555557</v>
      </c>
      <c r="P61" s="62">
        <f t="shared" si="9"/>
        <v>8618</v>
      </c>
      <c r="Q61" s="62">
        <f t="shared" si="10"/>
        <v>1912</v>
      </c>
      <c r="S61" s="65">
        <f t="shared" si="11"/>
        <v>0</v>
      </c>
      <c r="T61" s="65">
        <f t="shared" si="0"/>
        <v>0</v>
      </c>
      <c r="U61" s="65">
        <f t="shared" si="1"/>
        <v>0</v>
      </c>
    </row>
    <row r="62" spans="1:21" x14ac:dyDescent="0.2">
      <c r="A62" s="67" t="s">
        <v>103</v>
      </c>
      <c r="B62" s="62">
        <f t="shared" si="3"/>
        <v>6</v>
      </c>
      <c r="C62" s="62">
        <v>17586</v>
      </c>
      <c r="D62" s="62">
        <v>6</v>
      </c>
      <c r="E62" s="62">
        <f t="shared" si="4"/>
        <v>2931</v>
      </c>
      <c r="F62" s="62">
        <v>4009</v>
      </c>
      <c r="G62" s="62">
        <v>2253</v>
      </c>
      <c r="H62" s="62">
        <v>13484</v>
      </c>
      <c r="I62" s="62">
        <v>6</v>
      </c>
      <c r="J62" s="62">
        <f t="shared" si="5"/>
        <v>2247.3333333333335</v>
      </c>
      <c r="K62" s="62">
        <v>3077</v>
      </c>
      <c r="L62" s="62">
        <v>1581</v>
      </c>
      <c r="M62" s="62">
        <f t="shared" si="6"/>
        <v>31070</v>
      </c>
      <c r="N62" s="62">
        <f t="shared" si="7"/>
        <v>12</v>
      </c>
      <c r="O62" s="62">
        <f t="shared" si="8"/>
        <v>2589.1666666666665</v>
      </c>
      <c r="P62" s="62">
        <f t="shared" si="9"/>
        <v>4009</v>
      </c>
      <c r="Q62" s="62">
        <f t="shared" si="10"/>
        <v>1581</v>
      </c>
      <c r="S62" s="65">
        <f t="shared" si="11"/>
        <v>1</v>
      </c>
      <c r="T62" s="65">
        <f t="shared" si="0"/>
        <v>1</v>
      </c>
      <c r="U62" s="65">
        <f t="shared" si="1"/>
        <v>1</v>
      </c>
    </row>
    <row r="63" spans="1:21" x14ac:dyDescent="0.2">
      <c r="A63" s="67" t="s">
        <v>466</v>
      </c>
      <c r="B63" s="62">
        <f t="shared" si="3"/>
        <v>3</v>
      </c>
      <c r="C63" s="62">
        <v>6357</v>
      </c>
      <c r="D63" s="62">
        <v>3</v>
      </c>
      <c r="E63" s="62">
        <f t="shared" si="4"/>
        <v>2119</v>
      </c>
      <c r="F63" s="62">
        <v>2362</v>
      </c>
      <c r="G63" s="62">
        <v>1638</v>
      </c>
      <c r="H63" s="62">
        <v>4926</v>
      </c>
      <c r="I63" s="62">
        <v>3</v>
      </c>
      <c r="J63" s="62">
        <f t="shared" si="5"/>
        <v>1642</v>
      </c>
      <c r="K63" s="62">
        <v>2043</v>
      </c>
      <c r="L63" s="62">
        <v>1037</v>
      </c>
      <c r="M63" s="62">
        <f t="shared" si="6"/>
        <v>11283</v>
      </c>
      <c r="N63" s="62">
        <f t="shared" si="7"/>
        <v>6</v>
      </c>
      <c r="O63" s="62">
        <f t="shared" si="8"/>
        <v>1880.5</v>
      </c>
      <c r="P63" s="62">
        <f t="shared" si="9"/>
        <v>2362</v>
      </c>
      <c r="Q63" s="62">
        <f t="shared" si="10"/>
        <v>1037</v>
      </c>
      <c r="S63" s="65">
        <f t="shared" si="11"/>
        <v>1</v>
      </c>
      <c r="T63" s="65">
        <f t="shared" si="0"/>
        <v>1</v>
      </c>
      <c r="U63" s="65">
        <f t="shared" si="1"/>
        <v>1</v>
      </c>
    </row>
    <row r="64" spans="1:21" x14ac:dyDescent="0.2">
      <c r="A64" s="67" t="s">
        <v>106</v>
      </c>
      <c r="B64" s="62">
        <f t="shared" si="3"/>
        <v>1</v>
      </c>
      <c r="C64" s="62">
        <v>7527</v>
      </c>
      <c r="D64" s="62">
        <v>1</v>
      </c>
      <c r="E64" s="62">
        <f t="shared" si="4"/>
        <v>7527</v>
      </c>
      <c r="F64" s="62">
        <v>7527</v>
      </c>
      <c r="G64" s="62">
        <v>7527</v>
      </c>
      <c r="H64" s="62">
        <v>32471</v>
      </c>
      <c r="I64" s="62">
        <v>1</v>
      </c>
      <c r="J64" s="62">
        <f t="shared" si="5"/>
        <v>32471</v>
      </c>
      <c r="K64" s="62">
        <v>32471</v>
      </c>
      <c r="L64" s="62">
        <v>32471</v>
      </c>
      <c r="M64" s="62">
        <f t="shared" si="6"/>
        <v>39998</v>
      </c>
      <c r="N64" s="62">
        <f t="shared" si="7"/>
        <v>2</v>
      </c>
      <c r="O64" s="62">
        <f t="shared" si="8"/>
        <v>19999</v>
      </c>
      <c r="P64" s="62">
        <f t="shared" si="9"/>
        <v>32471</v>
      </c>
      <c r="Q64" s="62">
        <f t="shared" si="10"/>
        <v>7527</v>
      </c>
      <c r="S64" s="65">
        <f t="shared" si="11"/>
        <v>0</v>
      </c>
      <c r="T64" s="65">
        <f t="shared" si="0"/>
        <v>0</v>
      </c>
      <c r="U64" s="65">
        <f t="shared" si="1"/>
        <v>0</v>
      </c>
    </row>
    <row r="65" spans="1:21" x14ac:dyDescent="0.2">
      <c r="A65" s="67" t="s">
        <v>639</v>
      </c>
      <c r="B65" s="62">
        <f t="shared" si="3"/>
        <v>1</v>
      </c>
      <c r="C65" s="62">
        <v>15314</v>
      </c>
      <c r="D65" s="62">
        <v>1</v>
      </c>
      <c r="E65" s="62">
        <f t="shared" si="4"/>
        <v>15314</v>
      </c>
      <c r="F65" s="62">
        <v>15314</v>
      </c>
      <c r="G65" s="62">
        <v>15314</v>
      </c>
      <c r="H65" s="62">
        <v>46802</v>
      </c>
      <c r="I65" s="62">
        <v>1</v>
      </c>
      <c r="J65" s="62">
        <f t="shared" si="5"/>
        <v>46802</v>
      </c>
      <c r="K65" s="62">
        <v>46802</v>
      </c>
      <c r="L65" s="62">
        <v>46802</v>
      </c>
      <c r="M65" s="62">
        <f t="shared" si="6"/>
        <v>62116</v>
      </c>
      <c r="N65" s="62">
        <f t="shared" si="7"/>
        <v>2</v>
      </c>
      <c r="O65" s="62">
        <f t="shared" si="8"/>
        <v>31058</v>
      </c>
      <c r="P65" s="62">
        <f t="shared" si="9"/>
        <v>46802</v>
      </c>
      <c r="Q65" s="62">
        <f t="shared" si="10"/>
        <v>15314</v>
      </c>
      <c r="S65" s="65">
        <f t="shared" si="11"/>
        <v>0</v>
      </c>
      <c r="T65" s="65">
        <f t="shared" si="0"/>
        <v>0</v>
      </c>
      <c r="U65" s="65">
        <f t="shared" si="1"/>
        <v>0</v>
      </c>
    </row>
    <row r="66" spans="1:21" x14ac:dyDescent="0.2">
      <c r="A66" s="67" t="s">
        <v>108</v>
      </c>
      <c r="B66" s="62">
        <f t="shared" si="3"/>
        <v>37</v>
      </c>
      <c r="C66" s="62">
        <f>191131+3513+3370+3215</f>
        <v>201229</v>
      </c>
      <c r="D66" s="62">
        <v>37</v>
      </c>
      <c r="E66" s="62">
        <f t="shared" si="4"/>
        <v>5438.6216216216217</v>
      </c>
      <c r="F66" s="62">
        <v>14209</v>
      </c>
      <c r="G66" s="62">
        <v>2119</v>
      </c>
      <c r="H66" s="62">
        <f>202295+2865+3133+3958</f>
        <v>212251</v>
      </c>
      <c r="I66" s="62">
        <v>37</v>
      </c>
      <c r="J66" s="62">
        <f t="shared" si="5"/>
        <v>5736.5135135135133</v>
      </c>
      <c r="K66" s="62">
        <v>14914</v>
      </c>
      <c r="L66" s="62">
        <v>2288</v>
      </c>
      <c r="M66" s="62">
        <f t="shared" si="6"/>
        <v>413480</v>
      </c>
      <c r="N66" s="62">
        <f t="shared" si="7"/>
        <v>74</v>
      </c>
      <c r="O66" s="62">
        <f t="shared" si="8"/>
        <v>5587.5675675675675</v>
      </c>
      <c r="P66" s="62">
        <f t="shared" si="9"/>
        <v>14914</v>
      </c>
      <c r="Q66" s="62">
        <f t="shared" si="10"/>
        <v>2119</v>
      </c>
      <c r="S66" s="65">
        <f t="shared" si="11"/>
        <v>0</v>
      </c>
      <c r="T66" s="65">
        <f t="shared" ref="T66:T117" si="19">IF(F66&gt;K66,1,0)</f>
        <v>0</v>
      </c>
      <c r="U66" s="65">
        <f t="shared" ref="U66:U117" si="20">IF(G66&gt;L66,1,0)</f>
        <v>0</v>
      </c>
    </row>
    <row r="67" spans="1:21" x14ac:dyDescent="0.2">
      <c r="A67" s="67" t="s">
        <v>109</v>
      </c>
      <c r="B67" s="62">
        <f t="shared" si="3"/>
        <v>1</v>
      </c>
      <c r="C67" s="62">
        <v>8611</v>
      </c>
      <c r="D67" s="62">
        <v>1</v>
      </c>
      <c r="E67" s="62">
        <f t="shared" si="4"/>
        <v>8611</v>
      </c>
      <c r="F67" s="62">
        <v>8611</v>
      </c>
      <c r="G67" s="62">
        <v>8611</v>
      </c>
      <c r="H67" s="62">
        <v>10546</v>
      </c>
      <c r="I67" s="62">
        <v>1</v>
      </c>
      <c r="J67" s="62">
        <f t="shared" si="5"/>
        <v>10546</v>
      </c>
      <c r="K67" s="62">
        <v>10546</v>
      </c>
      <c r="L67" s="62">
        <v>10546</v>
      </c>
      <c r="M67" s="62">
        <f t="shared" si="6"/>
        <v>19157</v>
      </c>
      <c r="N67" s="62">
        <f t="shared" si="7"/>
        <v>2</v>
      </c>
      <c r="O67" s="62">
        <f t="shared" si="8"/>
        <v>9578.5</v>
      </c>
      <c r="P67" s="62">
        <f t="shared" si="9"/>
        <v>10546</v>
      </c>
      <c r="Q67" s="62">
        <f t="shared" si="10"/>
        <v>8611</v>
      </c>
      <c r="S67" s="65">
        <f t="shared" si="11"/>
        <v>0</v>
      </c>
      <c r="T67" s="65">
        <f t="shared" si="19"/>
        <v>0</v>
      </c>
      <c r="U67" s="65">
        <f t="shared" si="20"/>
        <v>0</v>
      </c>
    </row>
    <row r="68" spans="1:21" x14ac:dyDescent="0.2">
      <c r="A68" s="67" t="s">
        <v>110</v>
      </c>
      <c r="B68" s="62">
        <f t="shared" si="3"/>
        <v>10</v>
      </c>
      <c r="C68" s="62">
        <v>52492</v>
      </c>
      <c r="D68" s="62">
        <v>10</v>
      </c>
      <c r="E68" s="62">
        <f t="shared" si="4"/>
        <v>5249.2</v>
      </c>
      <c r="F68" s="62">
        <v>7654</v>
      </c>
      <c r="G68" s="62">
        <v>2572</v>
      </c>
      <c r="H68" s="62">
        <v>88501</v>
      </c>
      <c r="I68" s="62">
        <v>10</v>
      </c>
      <c r="J68" s="62">
        <f t="shared" si="5"/>
        <v>8850.1</v>
      </c>
      <c r="K68" s="62">
        <v>14183</v>
      </c>
      <c r="L68" s="62">
        <v>4249</v>
      </c>
      <c r="M68" s="62">
        <f t="shared" si="6"/>
        <v>140993</v>
      </c>
      <c r="N68" s="62">
        <f t="shared" si="7"/>
        <v>20</v>
      </c>
      <c r="O68" s="62">
        <f t="shared" si="8"/>
        <v>7049.65</v>
      </c>
      <c r="P68" s="62">
        <f t="shared" si="9"/>
        <v>14183</v>
      </c>
      <c r="Q68" s="62">
        <f t="shared" si="10"/>
        <v>2572</v>
      </c>
      <c r="S68" s="65">
        <f t="shared" si="11"/>
        <v>0</v>
      </c>
      <c r="T68" s="65">
        <f t="shared" si="19"/>
        <v>0</v>
      </c>
      <c r="U68" s="65">
        <f t="shared" si="20"/>
        <v>0</v>
      </c>
    </row>
    <row r="69" spans="1:21" x14ac:dyDescent="0.2">
      <c r="A69" s="67" t="s">
        <v>645</v>
      </c>
      <c r="B69" s="62">
        <f t="shared" si="3"/>
        <v>0</v>
      </c>
      <c r="S69" s="65"/>
      <c r="T69" s="65"/>
      <c r="U69" s="65"/>
    </row>
    <row r="70" spans="1:21" x14ac:dyDescent="0.2">
      <c r="A70" s="67" t="s">
        <v>294</v>
      </c>
      <c r="B70" s="62">
        <f t="shared" si="3"/>
        <v>4</v>
      </c>
      <c r="C70" s="62">
        <f>3138+3276+2854+2769</f>
        <v>12037</v>
      </c>
      <c r="D70" s="62">
        <v>4</v>
      </c>
      <c r="E70" s="62">
        <f t="shared" si="4"/>
        <v>3009.25</v>
      </c>
      <c r="F70" s="62">
        <v>3276</v>
      </c>
      <c r="G70" s="62">
        <v>2769</v>
      </c>
      <c r="H70" s="62">
        <f>2063+1381+1346+1620</f>
        <v>6410</v>
      </c>
      <c r="I70" s="62">
        <v>4</v>
      </c>
      <c r="J70" s="62">
        <f t="shared" si="5"/>
        <v>1602.5</v>
      </c>
      <c r="K70" s="62">
        <v>2063</v>
      </c>
      <c r="L70" s="62">
        <v>1346</v>
      </c>
      <c r="M70" s="62">
        <f>C70+H70</f>
        <v>18447</v>
      </c>
      <c r="N70" s="62">
        <f>D70+I70</f>
        <v>8</v>
      </c>
      <c r="O70" s="62">
        <f>M70/N70</f>
        <v>2305.875</v>
      </c>
      <c r="P70" s="62">
        <f>MAX(F70,K70)</f>
        <v>3276</v>
      </c>
      <c r="Q70" s="62">
        <f>MIN(G70,L70)</f>
        <v>1346</v>
      </c>
      <c r="S70" s="65">
        <f t="shared" ref="S70:S117" si="21">IF(E70&gt;J70,1,0)</f>
        <v>1</v>
      </c>
      <c r="T70" s="65">
        <f t="shared" si="19"/>
        <v>1</v>
      </c>
      <c r="U70" s="65">
        <f t="shared" si="20"/>
        <v>1</v>
      </c>
    </row>
    <row r="71" spans="1:21" x14ac:dyDescent="0.2">
      <c r="A71" s="67" t="s">
        <v>111</v>
      </c>
      <c r="B71" s="62">
        <f t="shared" si="3"/>
        <v>2</v>
      </c>
      <c r="C71" s="62">
        <v>9163</v>
      </c>
      <c r="D71" s="62">
        <v>2</v>
      </c>
      <c r="E71" s="62">
        <f t="shared" si="4"/>
        <v>4581.5</v>
      </c>
      <c r="F71" s="62">
        <v>5289</v>
      </c>
      <c r="G71" s="62">
        <v>3874</v>
      </c>
      <c r="H71" s="62">
        <v>6128</v>
      </c>
      <c r="I71" s="62">
        <v>2</v>
      </c>
      <c r="J71" s="62">
        <f t="shared" si="5"/>
        <v>3064</v>
      </c>
      <c r="K71" s="62">
        <v>4483</v>
      </c>
      <c r="L71" s="62">
        <v>1645</v>
      </c>
      <c r="M71" s="62">
        <f t="shared" si="6"/>
        <v>15291</v>
      </c>
      <c r="N71" s="62">
        <f t="shared" si="7"/>
        <v>4</v>
      </c>
      <c r="O71" s="62">
        <f t="shared" si="8"/>
        <v>3822.75</v>
      </c>
      <c r="P71" s="62">
        <f t="shared" si="9"/>
        <v>5289</v>
      </c>
      <c r="Q71" s="62">
        <f t="shared" si="10"/>
        <v>1645</v>
      </c>
      <c r="S71" s="65">
        <f t="shared" si="21"/>
        <v>1</v>
      </c>
      <c r="T71" s="65">
        <f t="shared" si="19"/>
        <v>1</v>
      </c>
      <c r="U71" s="65">
        <f t="shared" si="20"/>
        <v>1</v>
      </c>
    </row>
    <row r="72" spans="1:21" x14ac:dyDescent="0.2">
      <c r="A72" s="67" t="s">
        <v>112</v>
      </c>
      <c r="B72" s="62">
        <f t="shared" si="3"/>
        <v>15</v>
      </c>
      <c r="C72" s="62">
        <v>73185</v>
      </c>
      <c r="D72" s="62">
        <v>15</v>
      </c>
      <c r="E72" s="62">
        <f t="shared" si="4"/>
        <v>4879</v>
      </c>
      <c r="F72" s="62">
        <v>10870</v>
      </c>
      <c r="G72" s="62">
        <v>1735</v>
      </c>
      <c r="H72" s="62">
        <v>52802</v>
      </c>
      <c r="I72" s="62">
        <v>15</v>
      </c>
      <c r="J72" s="62">
        <f t="shared" si="5"/>
        <v>3520.1333333333332</v>
      </c>
      <c r="K72" s="62">
        <v>5440</v>
      </c>
      <c r="L72" s="62">
        <v>1675</v>
      </c>
      <c r="M72" s="62">
        <f t="shared" si="6"/>
        <v>125987</v>
      </c>
      <c r="N72" s="62">
        <f t="shared" si="7"/>
        <v>30</v>
      </c>
      <c r="O72" s="62">
        <f t="shared" si="8"/>
        <v>4199.5666666666666</v>
      </c>
      <c r="P72" s="62">
        <f t="shared" si="9"/>
        <v>10870</v>
      </c>
      <c r="Q72" s="62">
        <f t="shared" si="10"/>
        <v>1675</v>
      </c>
      <c r="S72" s="65">
        <f t="shared" si="21"/>
        <v>1</v>
      </c>
      <c r="T72" s="65">
        <f t="shared" si="19"/>
        <v>1</v>
      </c>
      <c r="U72" s="65">
        <f t="shared" si="20"/>
        <v>1</v>
      </c>
    </row>
    <row r="73" spans="1:21" x14ac:dyDescent="0.2">
      <c r="A73" s="67" t="s">
        <v>296</v>
      </c>
      <c r="B73" s="62">
        <f t="shared" si="3"/>
        <v>0</v>
      </c>
      <c r="S73" s="65"/>
      <c r="T73" s="65"/>
      <c r="U73" s="65"/>
    </row>
    <row r="74" spans="1:21" x14ac:dyDescent="0.2">
      <c r="A74" s="67" t="s">
        <v>114</v>
      </c>
      <c r="B74" s="62">
        <f t="shared" si="3"/>
        <v>18</v>
      </c>
      <c r="C74" s="62">
        <f>49700+4531+3459+2923</f>
        <v>60613</v>
      </c>
      <c r="D74" s="62">
        <v>18</v>
      </c>
      <c r="E74" s="62">
        <f t="shared" si="4"/>
        <v>3367.3888888888887</v>
      </c>
      <c r="F74" s="62">
        <v>7795</v>
      </c>
      <c r="G74" s="62">
        <v>1888</v>
      </c>
      <c r="H74" s="62">
        <f>50168+3475+2822+2459</f>
        <v>58924</v>
      </c>
      <c r="I74" s="62">
        <v>18</v>
      </c>
      <c r="J74" s="62">
        <f t="shared" si="5"/>
        <v>3273.5555555555557</v>
      </c>
      <c r="K74" s="62">
        <v>7367</v>
      </c>
      <c r="L74" s="62">
        <v>1529</v>
      </c>
      <c r="M74" s="62">
        <f t="shared" si="6"/>
        <v>119537</v>
      </c>
      <c r="N74" s="62">
        <f t="shared" si="7"/>
        <v>36</v>
      </c>
      <c r="O74" s="62">
        <f t="shared" si="8"/>
        <v>3320.4722222222222</v>
      </c>
      <c r="P74" s="62">
        <f t="shared" si="9"/>
        <v>7795</v>
      </c>
      <c r="Q74" s="62">
        <f t="shared" si="10"/>
        <v>1529</v>
      </c>
      <c r="S74" s="65">
        <f t="shared" si="21"/>
        <v>1</v>
      </c>
      <c r="T74" s="65">
        <f t="shared" si="19"/>
        <v>1</v>
      </c>
      <c r="U74" s="65">
        <f t="shared" si="20"/>
        <v>1</v>
      </c>
    </row>
    <row r="75" spans="1:21" x14ac:dyDescent="0.2">
      <c r="A75" s="67" t="s">
        <v>357</v>
      </c>
      <c r="B75" s="62">
        <f t="shared" si="3"/>
        <v>24</v>
      </c>
      <c r="C75" s="62">
        <f>74612+4388+3448+2887</f>
        <v>85335</v>
      </c>
      <c r="D75" s="62">
        <v>24</v>
      </c>
      <c r="E75" s="62">
        <f t="shared" si="4"/>
        <v>3555.625</v>
      </c>
      <c r="F75" s="62">
        <v>9123</v>
      </c>
      <c r="G75" s="62">
        <v>1167</v>
      </c>
      <c r="H75" s="62">
        <f>92191+6608+4448+4694+5342</f>
        <v>113283</v>
      </c>
      <c r="I75" s="62">
        <v>24</v>
      </c>
      <c r="J75" s="62">
        <f t="shared" si="5"/>
        <v>4720.125</v>
      </c>
      <c r="K75" s="62">
        <v>18384</v>
      </c>
      <c r="L75" s="62">
        <v>1628</v>
      </c>
      <c r="M75" s="62">
        <f t="shared" si="6"/>
        <v>198618</v>
      </c>
      <c r="N75" s="62">
        <f t="shared" si="7"/>
        <v>48</v>
      </c>
      <c r="O75" s="62">
        <f t="shared" si="8"/>
        <v>4137.875</v>
      </c>
      <c r="P75" s="62">
        <f t="shared" si="9"/>
        <v>18384</v>
      </c>
      <c r="Q75" s="62">
        <f t="shared" si="10"/>
        <v>1167</v>
      </c>
      <c r="S75" s="65">
        <f t="shared" si="21"/>
        <v>0</v>
      </c>
      <c r="T75" s="65">
        <f t="shared" si="19"/>
        <v>0</v>
      </c>
      <c r="U75" s="65">
        <f t="shared" si="20"/>
        <v>0</v>
      </c>
    </row>
    <row r="76" spans="1:21" x14ac:dyDescent="0.2">
      <c r="A76" s="67" t="s">
        <v>116</v>
      </c>
      <c r="B76" s="62">
        <f t="shared" si="3"/>
        <v>2</v>
      </c>
      <c r="C76" s="62">
        <v>14397</v>
      </c>
      <c r="D76" s="62">
        <v>2</v>
      </c>
      <c r="E76" s="62">
        <f t="shared" si="4"/>
        <v>7198.5</v>
      </c>
      <c r="F76" s="62">
        <v>7887</v>
      </c>
      <c r="G76" s="62">
        <v>6510</v>
      </c>
      <c r="H76" s="62">
        <v>50334</v>
      </c>
      <c r="I76" s="62">
        <v>2</v>
      </c>
      <c r="J76" s="62">
        <f t="shared" si="5"/>
        <v>25167</v>
      </c>
      <c r="K76" s="62">
        <v>26952</v>
      </c>
      <c r="L76" s="62">
        <v>23382</v>
      </c>
      <c r="M76" s="62">
        <f t="shared" si="6"/>
        <v>64731</v>
      </c>
      <c r="N76" s="62">
        <f t="shared" si="7"/>
        <v>4</v>
      </c>
      <c r="O76" s="62">
        <f t="shared" si="8"/>
        <v>16182.75</v>
      </c>
      <c r="P76" s="62">
        <f t="shared" si="9"/>
        <v>26952</v>
      </c>
      <c r="Q76" s="62">
        <f t="shared" si="10"/>
        <v>6510</v>
      </c>
      <c r="S76" s="65">
        <f t="shared" si="21"/>
        <v>0</v>
      </c>
      <c r="T76" s="65">
        <f t="shared" si="19"/>
        <v>0</v>
      </c>
      <c r="U76" s="65">
        <f t="shared" si="20"/>
        <v>0</v>
      </c>
    </row>
    <row r="77" spans="1:21" x14ac:dyDescent="0.2">
      <c r="A77" s="67" t="s">
        <v>297</v>
      </c>
      <c r="B77" s="62">
        <f t="shared" ref="B77:B118" si="22">MAX(D77,I77)</f>
        <v>2</v>
      </c>
      <c r="C77" s="62">
        <v>13416</v>
      </c>
      <c r="D77" s="62">
        <v>2</v>
      </c>
      <c r="E77" s="62">
        <f t="shared" ref="E77:E120" si="23">C77/D77</f>
        <v>6708</v>
      </c>
      <c r="F77" s="62">
        <v>7666</v>
      </c>
      <c r="G77" s="62">
        <v>5750</v>
      </c>
      <c r="H77" s="62">
        <v>23579</v>
      </c>
      <c r="I77" s="62">
        <v>2</v>
      </c>
      <c r="J77" s="62">
        <f t="shared" ref="J77:J118" si="24">H77/I77</f>
        <v>11789.5</v>
      </c>
      <c r="K77" s="62">
        <v>13108</v>
      </c>
      <c r="L77" s="62">
        <v>10471</v>
      </c>
      <c r="M77" s="62">
        <f t="shared" ref="M77:M118" si="25">C77+H77</f>
        <v>36995</v>
      </c>
      <c r="N77" s="62">
        <f t="shared" ref="N77:N118" si="26">D77+I77</f>
        <v>4</v>
      </c>
      <c r="O77" s="62">
        <f t="shared" ref="O77:O118" si="27">M77/N77</f>
        <v>9248.75</v>
      </c>
      <c r="P77" s="62">
        <f t="shared" ref="P77:P118" si="28">MAX(F77,K77)</f>
        <v>13108</v>
      </c>
      <c r="Q77" s="62">
        <f t="shared" ref="Q77:Q118" si="29">MIN(G77,L77)</f>
        <v>5750</v>
      </c>
      <c r="S77" s="65">
        <f t="shared" si="21"/>
        <v>0</v>
      </c>
      <c r="T77" s="65">
        <f t="shared" si="19"/>
        <v>0</v>
      </c>
      <c r="U77" s="65">
        <f t="shared" si="20"/>
        <v>0</v>
      </c>
    </row>
    <row r="78" spans="1:21" x14ac:dyDescent="0.2">
      <c r="A78" s="67" t="s">
        <v>118</v>
      </c>
      <c r="B78" s="62">
        <f t="shared" si="22"/>
        <v>17</v>
      </c>
      <c r="C78" s="62">
        <f>70080+3811</f>
        <v>73891</v>
      </c>
      <c r="D78" s="62">
        <v>17</v>
      </c>
      <c r="E78" s="62">
        <f t="shared" si="23"/>
        <v>4346.5294117647063</v>
      </c>
      <c r="F78" s="62">
        <v>7303</v>
      </c>
      <c r="G78" s="62">
        <v>2878</v>
      </c>
      <c r="H78" s="62">
        <f>96502+5159</f>
        <v>101661</v>
      </c>
      <c r="I78" s="62">
        <v>17</v>
      </c>
      <c r="J78" s="62">
        <f t="shared" si="24"/>
        <v>5980.0588235294117</v>
      </c>
      <c r="K78" s="62">
        <v>12351</v>
      </c>
      <c r="L78" s="62">
        <v>3295</v>
      </c>
      <c r="M78" s="62">
        <f t="shared" si="25"/>
        <v>175552</v>
      </c>
      <c r="N78" s="62">
        <f t="shared" si="26"/>
        <v>34</v>
      </c>
      <c r="O78" s="62">
        <f t="shared" si="27"/>
        <v>5163.2941176470586</v>
      </c>
      <c r="P78" s="62">
        <f t="shared" si="28"/>
        <v>12351</v>
      </c>
      <c r="Q78" s="62">
        <f t="shared" si="29"/>
        <v>2878</v>
      </c>
      <c r="S78" s="65">
        <f t="shared" si="21"/>
        <v>0</v>
      </c>
      <c r="T78" s="65">
        <f t="shared" si="19"/>
        <v>0</v>
      </c>
      <c r="U78" s="65">
        <f t="shared" si="20"/>
        <v>0</v>
      </c>
    </row>
    <row r="79" spans="1:21" x14ac:dyDescent="0.2">
      <c r="A79" s="67" t="s">
        <v>120</v>
      </c>
      <c r="B79" s="62">
        <f t="shared" si="22"/>
        <v>29</v>
      </c>
      <c r="C79" s="62">
        <v>218587</v>
      </c>
      <c r="D79" s="62">
        <v>29</v>
      </c>
      <c r="E79" s="62">
        <f t="shared" si="23"/>
        <v>7537.4827586206893</v>
      </c>
      <c r="F79" s="62">
        <v>15583</v>
      </c>
      <c r="G79" s="62">
        <v>2668</v>
      </c>
      <c r="H79" s="62">
        <v>283589</v>
      </c>
      <c r="I79" s="62">
        <v>29</v>
      </c>
      <c r="J79" s="62">
        <f t="shared" si="24"/>
        <v>9778.9310344827591</v>
      </c>
      <c r="K79" s="62">
        <v>23083</v>
      </c>
      <c r="L79" s="62">
        <v>3174</v>
      </c>
      <c r="M79" s="62">
        <f t="shared" si="25"/>
        <v>502176</v>
      </c>
      <c r="N79" s="62">
        <f t="shared" si="26"/>
        <v>58</v>
      </c>
      <c r="O79" s="62">
        <f t="shared" si="27"/>
        <v>8658.2068965517246</v>
      </c>
      <c r="P79" s="62">
        <f t="shared" si="28"/>
        <v>23083</v>
      </c>
      <c r="Q79" s="62">
        <f t="shared" si="29"/>
        <v>2668</v>
      </c>
      <c r="S79" s="65">
        <f t="shared" si="21"/>
        <v>0</v>
      </c>
      <c r="T79" s="65">
        <f t="shared" si="19"/>
        <v>0</v>
      </c>
      <c r="U79" s="65">
        <f t="shared" si="20"/>
        <v>0</v>
      </c>
    </row>
    <row r="80" spans="1:21" x14ac:dyDescent="0.2">
      <c r="A80" s="67" t="s">
        <v>298</v>
      </c>
      <c r="B80" s="62">
        <f t="shared" si="22"/>
        <v>16</v>
      </c>
      <c r="C80" s="62">
        <f>48638+4015+3526+3363+2791</f>
        <v>62333</v>
      </c>
      <c r="D80" s="62">
        <v>16</v>
      </c>
      <c r="E80" s="62">
        <f t="shared" si="23"/>
        <v>3895.8125</v>
      </c>
      <c r="F80" s="62">
        <v>8108</v>
      </c>
      <c r="G80" s="62">
        <v>1653</v>
      </c>
      <c r="H80" s="62">
        <f>69869+5808+7118+9406+5654</f>
        <v>97855</v>
      </c>
      <c r="I80" s="62">
        <v>16</v>
      </c>
      <c r="J80" s="62">
        <f t="shared" si="24"/>
        <v>6115.9375</v>
      </c>
      <c r="K80" s="62">
        <v>9406</v>
      </c>
      <c r="L80" s="62">
        <v>4304</v>
      </c>
      <c r="M80" s="62">
        <f t="shared" si="25"/>
        <v>160188</v>
      </c>
      <c r="N80" s="62">
        <f t="shared" si="26"/>
        <v>32</v>
      </c>
      <c r="O80" s="62">
        <f t="shared" si="27"/>
        <v>5005.875</v>
      </c>
      <c r="P80" s="62">
        <f t="shared" si="28"/>
        <v>9406</v>
      </c>
      <c r="Q80" s="62">
        <f t="shared" si="29"/>
        <v>1653</v>
      </c>
      <c r="S80" s="65">
        <f t="shared" si="21"/>
        <v>0</v>
      </c>
      <c r="T80" s="65">
        <f t="shared" si="19"/>
        <v>0</v>
      </c>
      <c r="U80" s="65">
        <f t="shared" si="20"/>
        <v>0</v>
      </c>
    </row>
    <row r="81" spans="1:21" x14ac:dyDescent="0.2">
      <c r="A81" s="67" t="s">
        <v>637</v>
      </c>
      <c r="B81" s="62">
        <f t="shared" si="22"/>
        <v>18</v>
      </c>
      <c r="C81" s="62">
        <v>63568</v>
      </c>
      <c r="D81" s="62">
        <v>18</v>
      </c>
      <c r="E81" s="62">
        <f t="shared" si="23"/>
        <v>3531.5555555555557</v>
      </c>
      <c r="F81" s="62">
        <v>11768</v>
      </c>
      <c r="G81" s="62">
        <v>1725</v>
      </c>
      <c r="H81" s="62">
        <v>90771</v>
      </c>
      <c r="I81" s="62">
        <v>18</v>
      </c>
      <c r="J81" s="62">
        <f t="shared" si="24"/>
        <v>5042.833333333333</v>
      </c>
      <c r="K81" s="62">
        <v>11992</v>
      </c>
      <c r="L81" s="62">
        <v>2652</v>
      </c>
      <c r="M81" s="62">
        <f t="shared" si="25"/>
        <v>154339</v>
      </c>
      <c r="N81" s="62">
        <f t="shared" si="26"/>
        <v>36</v>
      </c>
      <c r="O81" s="62">
        <f t="shared" si="27"/>
        <v>4287.1944444444443</v>
      </c>
      <c r="P81" s="62">
        <f t="shared" si="28"/>
        <v>11992</v>
      </c>
      <c r="Q81" s="62">
        <f t="shared" si="29"/>
        <v>1725</v>
      </c>
      <c r="S81" s="65">
        <f t="shared" si="21"/>
        <v>0</v>
      </c>
      <c r="T81" s="65">
        <f t="shared" si="19"/>
        <v>0</v>
      </c>
      <c r="U81" s="65">
        <f t="shared" si="20"/>
        <v>0</v>
      </c>
    </row>
    <row r="82" spans="1:21" x14ac:dyDescent="0.2">
      <c r="A82" s="67" t="s">
        <v>125</v>
      </c>
      <c r="B82" s="62">
        <f t="shared" si="22"/>
        <v>17</v>
      </c>
      <c r="C82" s="62">
        <f>52700+4682+3803+3869+3654</f>
        <v>68708</v>
      </c>
      <c r="D82" s="62">
        <v>17</v>
      </c>
      <c r="E82" s="62">
        <f t="shared" si="23"/>
        <v>4041.6470588235293</v>
      </c>
      <c r="F82" s="62">
        <v>8931</v>
      </c>
      <c r="G82" s="62">
        <v>2282</v>
      </c>
      <c r="H82" s="62">
        <f>87734+5881+6502+6808+8571</f>
        <v>115496</v>
      </c>
      <c r="I82" s="62">
        <v>17</v>
      </c>
      <c r="J82" s="62">
        <f t="shared" si="24"/>
        <v>6793.8823529411766</v>
      </c>
      <c r="K82" s="62">
        <v>12818</v>
      </c>
      <c r="L82" s="62">
        <v>3830</v>
      </c>
      <c r="M82" s="62">
        <f t="shared" si="25"/>
        <v>184204</v>
      </c>
      <c r="N82" s="62">
        <f t="shared" si="26"/>
        <v>34</v>
      </c>
      <c r="O82" s="62">
        <f t="shared" si="27"/>
        <v>5417.7647058823532</v>
      </c>
      <c r="P82" s="62">
        <f t="shared" si="28"/>
        <v>12818</v>
      </c>
      <c r="Q82" s="62">
        <f t="shared" si="29"/>
        <v>2282</v>
      </c>
      <c r="S82" s="65">
        <f t="shared" si="21"/>
        <v>0</v>
      </c>
      <c r="T82" s="65">
        <f t="shared" si="19"/>
        <v>0</v>
      </c>
      <c r="U82" s="65">
        <f t="shared" si="20"/>
        <v>0</v>
      </c>
    </row>
    <row r="83" spans="1:21" x14ac:dyDescent="0.2">
      <c r="A83" s="67" t="s">
        <v>126</v>
      </c>
      <c r="B83" s="62">
        <f t="shared" si="22"/>
        <v>24</v>
      </c>
      <c r="C83" s="62">
        <f>109619+3945</f>
        <v>113564</v>
      </c>
      <c r="D83" s="62">
        <v>24</v>
      </c>
      <c r="E83" s="62">
        <f t="shared" si="23"/>
        <v>4731.833333333333</v>
      </c>
      <c r="F83" s="62">
        <v>10120</v>
      </c>
      <c r="G83" s="62">
        <v>1882</v>
      </c>
      <c r="H83" s="62">
        <f>140286+5380</f>
        <v>145666</v>
      </c>
      <c r="I83" s="62">
        <v>24</v>
      </c>
      <c r="J83" s="62">
        <f t="shared" si="24"/>
        <v>6069.416666666667</v>
      </c>
      <c r="K83" s="62">
        <v>18778</v>
      </c>
      <c r="L83" s="62">
        <v>1924</v>
      </c>
      <c r="M83" s="62">
        <f t="shared" si="25"/>
        <v>259230</v>
      </c>
      <c r="N83" s="62">
        <f t="shared" si="26"/>
        <v>48</v>
      </c>
      <c r="O83" s="62">
        <f t="shared" si="27"/>
        <v>5400.625</v>
      </c>
      <c r="P83" s="62">
        <f t="shared" si="28"/>
        <v>18778</v>
      </c>
      <c r="Q83" s="62">
        <f t="shared" si="29"/>
        <v>1882</v>
      </c>
      <c r="S83" s="65">
        <f t="shared" si="21"/>
        <v>0</v>
      </c>
      <c r="T83" s="65">
        <f t="shared" si="19"/>
        <v>0</v>
      </c>
      <c r="U83" s="65">
        <f t="shared" si="20"/>
        <v>0</v>
      </c>
    </row>
    <row r="84" spans="1:21" x14ac:dyDescent="0.2">
      <c r="A84" s="67" t="s">
        <v>127</v>
      </c>
      <c r="B84" s="62">
        <f t="shared" si="22"/>
        <v>8</v>
      </c>
      <c r="C84" s="62">
        <f>18553+4848+3857+3214</f>
        <v>30472</v>
      </c>
      <c r="D84" s="62">
        <v>8</v>
      </c>
      <c r="E84" s="62">
        <f t="shared" si="23"/>
        <v>3809</v>
      </c>
      <c r="F84" s="62">
        <v>6771</v>
      </c>
      <c r="G84" s="62">
        <v>2058</v>
      </c>
      <c r="H84" s="62">
        <f>55557+14814+17254+13616</f>
        <v>101241</v>
      </c>
      <c r="I84" s="62">
        <v>8</v>
      </c>
      <c r="J84" s="62">
        <f t="shared" si="24"/>
        <v>12655.125</v>
      </c>
      <c r="K84" s="62">
        <v>17254</v>
      </c>
      <c r="L84" s="62">
        <v>7093</v>
      </c>
      <c r="M84" s="62">
        <f t="shared" si="25"/>
        <v>131713</v>
      </c>
      <c r="N84" s="62">
        <f t="shared" si="26"/>
        <v>16</v>
      </c>
      <c r="O84" s="62">
        <f t="shared" si="27"/>
        <v>8232.0625</v>
      </c>
      <c r="P84" s="62">
        <f t="shared" si="28"/>
        <v>17254</v>
      </c>
      <c r="Q84" s="62">
        <f t="shared" si="29"/>
        <v>2058</v>
      </c>
      <c r="S84" s="65">
        <f t="shared" si="21"/>
        <v>0</v>
      </c>
      <c r="T84" s="65">
        <f t="shared" si="19"/>
        <v>0</v>
      </c>
      <c r="U84" s="65">
        <f t="shared" si="20"/>
        <v>0</v>
      </c>
    </row>
    <row r="85" spans="1:21" x14ac:dyDescent="0.2">
      <c r="A85" s="67" t="s">
        <v>129</v>
      </c>
      <c r="B85" s="62">
        <f t="shared" si="22"/>
        <v>6</v>
      </c>
      <c r="C85" s="62">
        <v>22966</v>
      </c>
      <c r="D85" s="62">
        <v>6</v>
      </c>
      <c r="E85" s="62">
        <f t="shared" si="23"/>
        <v>3827.6666666666665</v>
      </c>
      <c r="F85" s="62">
        <v>5744</v>
      </c>
      <c r="G85" s="62">
        <v>2515</v>
      </c>
      <c r="H85" s="62">
        <v>39474</v>
      </c>
      <c r="I85" s="62">
        <v>6</v>
      </c>
      <c r="J85" s="62">
        <f t="shared" si="24"/>
        <v>6579</v>
      </c>
      <c r="K85" s="62">
        <v>8656</v>
      </c>
      <c r="L85" s="62">
        <v>2864</v>
      </c>
      <c r="M85" s="62">
        <f t="shared" si="25"/>
        <v>62440</v>
      </c>
      <c r="N85" s="62">
        <f t="shared" si="26"/>
        <v>12</v>
      </c>
      <c r="O85" s="62">
        <f t="shared" si="27"/>
        <v>5203.333333333333</v>
      </c>
      <c r="P85" s="62">
        <f t="shared" si="28"/>
        <v>8656</v>
      </c>
      <c r="Q85" s="62">
        <f t="shared" si="29"/>
        <v>2515</v>
      </c>
      <c r="S85" s="65">
        <f t="shared" si="21"/>
        <v>0</v>
      </c>
      <c r="T85" s="65">
        <f t="shared" si="19"/>
        <v>0</v>
      </c>
      <c r="U85" s="65">
        <f t="shared" si="20"/>
        <v>0</v>
      </c>
    </row>
    <row r="86" spans="1:21" x14ac:dyDescent="0.2">
      <c r="A86" s="67" t="s">
        <v>358</v>
      </c>
      <c r="B86" s="62">
        <f t="shared" si="22"/>
        <v>2</v>
      </c>
      <c r="C86" s="62">
        <v>17146</v>
      </c>
      <c r="D86" s="62">
        <v>2</v>
      </c>
      <c r="E86" s="62">
        <f t="shared" si="23"/>
        <v>8573</v>
      </c>
      <c r="F86" s="62">
        <v>10593</v>
      </c>
      <c r="G86" s="62">
        <v>6553</v>
      </c>
      <c r="H86" s="62">
        <v>19668</v>
      </c>
      <c r="I86" s="62">
        <v>2</v>
      </c>
      <c r="J86" s="62">
        <f t="shared" si="24"/>
        <v>9834</v>
      </c>
      <c r="K86" s="62">
        <v>11857</v>
      </c>
      <c r="L86" s="62">
        <v>7811</v>
      </c>
      <c r="M86" s="62">
        <f t="shared" si="25"/>
        <v>36814</v>
      </c>
      <c r="N86" s="62">
        <f t="shared" si="26"/>
        <v>4</v>
      </c>
      <c r="O86" s="62">
        <f t="shared" si="27"/>
        <v>9203.5</v>
      </c>
      <c r="P86" s="62">
        <f t="shared" si="28"/>
        <v>11857</v>
      </c>
      <c r="Q86" s="62">
        <f t="shared" si="29"/>
        <v>6553</v>
      </c>
      <c r="S86" s="65">
        <f t="shared" si="21"/>
        <v>0</v>
      </c>
      <c r="T86" s="65">
        <f t="shared" si="19"/>
        <v>0</v>
      </c>
      <c r="U86" s="65">
        <f t="shared" si="20"/>
        <v>0</v>
      </c>
    </row>
    <row r="87" spans="1:21" x14ac:dyDescent="0.2">
      <c r="A87" s="67" t="s">
        <v>131</v>
      </c>
      <c r="B87" s="62">
        <f t="shared" si="22"/>
        <v>10</v>
      </c>
      <c r="C87" s="62">
        <v>37344</v>
      </c>
      <c r="D87" s="62">
        <v>10</v>
      </c>
      <c r="E87" s="62">
        <f t="shared" si="23"/>
        <v>3734.4</v>
      </c>
      <c r="F87" s="62">
        <v>6045</v>
      </c>
      <c r="G87" s="62">
        <v>1551</v>
      </c>
      <c r="H87" s="62">
        <v>64782</v>
      </c>
      <c r="I87" s="62">
        <v>10</v>
      </c>
      <c r="J87" s="62">
        <f t="shared" si="24"/>
        <v>6478.2</v>
      </c>
      <c r="K87" s="62">
        <v>12031</v>
      </c>
      <c r="L87" s="62">
        <v>2212</v>
      </c>
      <c r="M87" s="62">
        <f t="shared" si="25"/>
        <v>102126</v>
      </c>
      <c r="N87" s="62">
        <f t="shared" si="26"/>
        <v>20</v>
      </c>
      <c r="O87" s="62">
        <f t="shared" si="27"/>
        <v>5106.3</v>
      </c>
      <c r="P87" s="62">
        <f t="shared" si="28"/>
        <v>12031</v>
      </c>
      <c r="Q87" s="62">
        <f t="shared" si="29"/>
        <v>1551</v>
      </c>
      <c r="S87" s="65">
        <f t="shared" si="21"/>
        <v>0</v>
      </c>
      <c r="T87" s="65">
        <f t="shared" si="19"/>
        <v>0</v>
      </c>
      <c r="U87" s="65">
        <f t="shared" si="20"/>
        <v>0</v>
      </c>
    </row>
    <row r="88" spans="1:21" x14ac:dyDescent="0.2">
      <c r="A88" s="67" t="s">
        <v>132</v>
      </c>
      <c r="B88" s="62">
        <f t="shared" si="22"/>
        <v>52</v>
      </c>
      <c r="C88" s="62">
        <f>228687+2929+3471</f>
        <v>235087</v>
      </c>
      <c r="D88" s="62">
        <v>52</v>
      </c>
      <c r="E88" s="62">
        <f t="shared" si="23"/>
        <v>4520.9038461538457</v>
      </c>
      <c r="F88" s="62">
        <v>12438</v>
      </c>
      <c r="G88" s="62">
        <v>1579</v>
      </c>
      <c r="H88" s="62">
        <f>186211+2411+3830</f>
        <v>192452</v>
      </c>
      <c r="I88" s="62">
        <v>52</v>
      </c>
      <c r="J88" s="62">
        <f t="shared" si="24"/>
        <v>3701</v>
      </c>
      <c r="K88" s="62">
        <v>8743</v>
      </c>
      <c r="L88" s="62">
        <v>800</v>
      </c>
      <c r="M88" s="62">
        <f t="shared" si="25"/>
        <v>427539</v>
      </c>
      <c r="N88" s="62">
        <f t="shared" si="26"/>
        <v>104</v>
      </c>
      <c r="O88" s="62">
        <f t="shared" si="27"/>
        <v>4110.9519230769229</v>
      </c>
      <c r="P88" s="62">
        <f t="shared" si="28"/>
        <v>12438</v>
      </c>
      <c r="Q88" s="62">
        <f t="shared" si="29"/>
        <v>800</v>
      </c>
      <c r="S88" s="65">
        <f t="shared" si="21"/>
        <v>1</v>
      </c>
      <c r="T88" s="65">
        <f t="shared" si="19"/>
        <v>1</v>
      </c>
      <c r="U88" s="65">
        <f t="shared" si="20"/>
        <v>1</v>
      </c>
    </row>
    <row r="89" spans="1:21" x14ac:dyDescent="0.2">
      <c r="A89" s="67" t="s">
        <v>299</v>
      </c>
      <c r="B89" s="62">
        <f t="shared" si="22"/>
        <v>30</v>
      </c>
      <c r="C89" s="62">
        <f>153084+5417</f>
        <v>158501</v>
      </c>
      <c r="D89" s="62">
        <v>30</v>
      </c>
      <c r="E89" s="62">
        <f t="shared" si="23"/>
        <v>5283.3666666666668</v>
      </c>
      <c r="F89" s="62">
        <v>19216</v>
      </c>
      <c r="G89" s="62">
        <v>1811</v>
      </c>
      <c r="H89" s="62">
        <f>173275+7666</f>
        <v>180941</v>
      </c>
      <c r="I89" s="62">
        <v>30</v>
      </c>
      <c r="J89" s="62">
        <f t="shared" si="24"/>
        <v>6031.3666666666668</v>
      </c>
      <c r="K89" s="62">
        <v>16973</v>
      </c>
      <c r="L89" s="62">
        <v>2259</v>
      </c>
      <c r="M89" s="62">
        <f t="shared" si="25"/>
        <v>339442</v>
      </c>
      <c r="N89" s="62">
        <f t="shared" si="26"/>
        <v>60</v>
      </c>
      <c r="O89" s="62">
        <f t="shared" si="27"/>
        <v>5657.3666666666668</v>
      </c>
      <c r="P89" s="62">
        <f t="shared" si="28"/>
        <v>19216</v>
      </c>
      <c r="Q89" s="62">
        <f t="shared" si="29"/>
        <v>1811</v>
      </c>
      <c r="S89" s="65">
        <f t="shared" si="21"/>
        <v>0</v>
      </c>
      <c r="T89" s="65">
        <f t="shared" si="19"/>
        <v>1</v>
      </c>
      <c r="U89" s="65">
        <f t="shared" si="20"/>
        <v>0</v>
      </c>
    </row>
    <row r="90" spans="1:21" x14ac:dyDescent="0.2">
      <c r="A90" s="67" t="s">
        <v>377</v>
      </c>
      <c r="B90" s="62">
        <f>MAX(D90,I90)</f>
        <v>2</v>
      </c>
      <c r="C90" s="62">
        <v>8805</v>
      </c>
      <c r="D90" s="62">
        <v>2</v>
      </c>
      <c r="E90" s="62">
        <f>C90/D90</f>
        <v>4402.5</v>
      </c>
      <c r="F90" s="62">
        <v>4703</v>
      </c>
      <c r="G90" s="62">
        <v>4102</v>
      </c>
      <c r="H90" s="62">
        <v>9068</v>
      </c>
      <c r="I90" s="62">
        <v>2</v>
      </c>
      <c r="J90" s="62">
        <f t="shared" si="24"/>
        <v>4534</v>
      </c>
      <c r="K90" s="62">
        <v>4605</v>
      </c>
      <c r="L90" s="62">
        <v>4463</v>
      </c>
      <c r="M90" s="62">
        <f>C90+H90</f>
        <v>17873</v>
      </c>
      <c r="N90" s="62">
        <f>D90+I90</f>
        <v>4</v>
      </c>
      <c r="O90" s="62">
        <f>M90/N90</f>
        <v>4468.25</v>
      </c>
      <c r="P90" s="62">
        <f>MAX(F90,K90)</f>
        <v>4703</v>
      </c>
      <c r="Q90" s="62">
        <f>MIN(G90,L90)</f>
        <v>4102</v>
      </c>
      <c r="S90" s="65">
        <f t="shared" si="21"/>
        <v>0</v>
      </c>
      <c r="T90" s="65">
        <f t="shared" si="19"/>
        <v>1</v>
      </c>
      <c r="U90" s="65">
        <f t="shared" si="20"/>
        <v>0</v>
      </c>
    </row>
    <row r="91" spans="1:21" x14ac:dyDescent="0.2">
      <c r="A91" s="67" t="s">
        <v>134</v>
      </c>
      <c r="B91" s="62">
        <f t="shared" si="22"/>
        <v>5</v>
      </c>
      <c r="C91" s="62">
        <v>20404</v>
      </c>
      <c r="D91" s="62">
        <v>5</v>
      </c>
      <c r="E91" s="62">
        <f t="shared" si="23"/>
        <v>4080.8</v>
      </c>
      <c r="F91" s="62">
        <v>5993</v>
      </c>
      <c r="G91" s="62">
        <v>2971</v>
      </c>
      <c r="H91" s="62">
        <v>17063</v>
      </c>
      <c r="I91" s="62">
        <v>5</v>
      </c>
      <c r="J91" s="62">
        <f t="shared" si="24"/>
        <v>3412.6</v>
      </c>
      <c r="K91" s="62">
        <v>5057</v>
      </c>
      <c r="L91" s="62">
        <v>2108</v>
      </c>
      <c r="M91" s="62">
        <f t="shared" si="25"/>
        <v>37467</v>
      </c>
      <c r="N91" s="62">
        <f t="shared" si="26"/>
        <v>10</v>
      </c>
      <c r="O91" s="62">
        <f t="shared" si="27"/>
        <v>3746.7</v>
      </c>
      <c r="P91" s="62">
        <f t="shared" si="28"/>
        <v>5993</v>
      </c>
      <c r="Q91" s="62">
        <f t="shared" si="29"/>
        <v>2108</v>
      </c>
      <c r="S91" s="65">
        <f t="shared" si="21"/>
        <v>1</v>
      </c>
      <c r="T91" s="65">
        <f t="shared" si="19"/>
        <v>1</v>
      </c>
      <c r="U91" s="65">
        <f t="shared" si="20"/>
        <v>1</v>
      </c>
    </row>
    <row r="92" spans="1:21" x14ac:dyDescent="0.2">
      <c r="A92" s="67" t="s">
        <v>301</v>
      </c>
      <c r="B92" s="62">
        <f t="shared" si="22"/>
        <v>29</v>
      </c>
      <c r="C92" s="62">
        <f>133206+3636</f>
        <v>136842</v>
      </c>
      <c r="D92" s="62">
        <v>29</v>
      </c>
      <c r="E92" s="62">
        <f t="shared" si="23"/>
        <v>4718.6896551724139</v>
      </c>
      <c r="F92" s="62">
        <v>12911</v>
      </c>
      <c r="G92" s="62">
        <v>1959</v>
      </c>
      <c r="H92" s="62">
        <f>134863+7482</f>
        <v>142345</v>
      </c>
      <c r="I92" s="62">
        <v>29</v>
      </c>
      <c r="J92" s="62">
        <f t="shared" si="24"/>
        <v>4908.4482758620688</v>
      </c>
      <c r="K92" s="62">
        <v>12101</v>
      </c>
      <c r="L92" s="62">
        <v>1622</v>
      </c>
      <c r="M92" s="62">
        <f t="shared" si="25"/>
        <v>279187</v>
      </c>
      <c r="N92" s="62">
        <f t="shared" si="26"/>
        <v>58</v>
      </c>
      <c r="O92" s="62">
        <f t="shared" si="27"/>
        <v>4813.5689655172409</v>
      </c>
      <c r="P92" s="62">
        <f t="shared" si="28"/>
        <v>12911</v>
      </c>
      <c r="Q92" s="62">
        <f t="shared" si="29"/>
        <v>1622</v>
      </c>
      <c r="S92" s="65">
        <f t="shared" si="21"/>
        <v>0</v>
      </c>
      <c r="T92" s="65">
        <f t="shared" si="19"/>
        <v>1</v>
      </c>
      <c r="U92" s="65">
        <f t="shared" si="20"/>
        <v>1</v>
      </c>
    </row>
    <row r="93" spans="1:21" x14ac:dyDescent="0.2">
      <c r="A93" s="67" t="s">
        <v>302</v>
      </c>
      <c r="B93" s="62">
        <f t="shared" si="22"/>
        <v>1</v>
      </c>
      <c r="C93" s="62">
        <v>5557</v>
      </c>
      <c r="D93" s="62">
        <v>1</v>
      </c>
      <c r="E93" s="62">
        <f t="shared" si="23"/>
        <v>5557</v>
      </c>
      <c r="F93" s="62">
        <v>5557</v>
      </c>
      <c r="G93" s="62">
        <v>5557</v>
      </c>
      <c r="H93" s="62">
        <v>12901</v>
      </c>
      <c r="I93" s="62">
        <v>1</v>
      </c>
      <c r="J93" s="62">
        <f t="shared" si="24"/>
        <v>12901</v>
      </c>
      <c r="K93" s="62">
        <v>12901</v>
      </c>
      <c r="L93" s="62">
        <v>12901</v>
      </c>
      <c r="M93" s="62">
        <f t="shared" si="25"/>
        <v>18458</v>
      </c>
      <c r="N93" s="62">
        <f t="shared" si="26"/>
        <v>2</v>
      </c>
      <c r="O93" s="62">
        <f t="shared" si="27"/>
        <v>9229</v>
      </c>
      <c r="P93" s="62">
        <f t="shared" si="28"/>
        <v>12901</v>
      </c>
      <c r="Q93" s="62">
        <f t="shared" si="29"/>
        <v>5557</v>
      </c>
      <c r="S93" s="65">
        <f t="shared" si="21"/>
        <v>0</v>
      </c>
      <c r="T93" s="65">
        <f t="shared" si="19"/>
        <v>0</v>
      </c>
      <c r="U93" s="65">
        <f t="shared" si="20"/>
        <v>0</v>
      </c>
    </row>
    <row r="94" spans="1:21" x14ac:dyDescent="0.2">
      <c r="A94" s="67" t="s">
        <v>303</v>
      </c>
      <c r="B94" s="62">
        <f t="shared" si="22"/>
        <v>2</v>
      </c>
      <c r="C94" s="62">
        <v>16120</v>
      </c>
      <c r="D94" s="62">
        <v>2</v>
      </c>
      <c r="E94" s="62">
        <f t="shared" si="23"/>
        <v>8060</v>
      </c>
      <c r="F94" s="62">
        <v>10552</v>
      </c>
      <c r="G94" s="62">
        <v>5568</v>
      </c>
      <c r="H94" s="62">
        <v>34499</v>
      </c>
      <c r="I94" s="62">
        <v>2</v>
      </c>
      <c r="J94" s="62">
        <f t="shared" si="24"/>
        <v>17249.5</v>
      </c>
      <c r="K94" s="62">
        <v>22004</v>
      </c>
      <c r="L94" s="62">
        <v>12495</v>
      </c>
      <c r="M94" s="62">
        <f t="shared" si="25"/>
        <v>50619</v>
      </c>
      <c r="N94" s="62">
        <f t="shared" si="26"/>
        <v>4</v>
      </c>
      <c r="O94" s="62">
        <f t="shared" si="27"/>
        <v>12654.75</v>
      </c>
      <c r="P94" s="62">
        <f t="shared" si="28"/>
        <v>22004</v>
      </c>
      <c r="Q94" s="62">
        <f t="shared" si="29"/>
        <v>5568</v>
      </c>
      <c r="S94" s="65">
        <f t="shared" si="21"/>
        <v>0</v>
      </c>
      <c r="T94" s="65">
        <f t="shared" si="19"/>
        <v>0</v>
      </c>
      <c r="U94" s="65">
        <f t="shared" si="20"/>
        <v>0</v>
      </c>
    </row>
    <row r="95" spans="1:21" x14ac:dyDescent="0.2">
      <c r="A95" s="67" t="s">
        <v>140</v>
      </c>
      <c r="B95" s="62">
        <f t="shared" si="22"/>
        <v>17</v>
      </c>
      <c r="C95" s="62">
        <f>60657+3651</f>
        <v>64308</v>
      </c>
      <c r="D95" s="62">
        <v>17</v>
      </c>
      <c r="E95" s="62">
        <f t="shared" si="23"/>
        <v>3782.8235294117649</v>
      </c>
      <c r="F95" s="62">
        <v>7725</v>
      </c>
      <c r="G95" s="62">
        <v>1857</v>
      </c>
      <c r="H95" s="62">
        <f>63609+6399</f>
        <v>70008</v>
      </c>
      <c r="I95" s="62">
        <v>17</v>
      </c>
      <c r="J95" s="62">
        <f t="shared" si="24"/>
        <v>4118.1176470588234</v>
      </c>
      <c r="K95" s="62">
        <v>9833</v>
      </c>
      <c r="L95" s="62">
        <v>1891</v>
      </c>
      <c r="M95" s="62">
        <f t="shared" si="25"/>
        <v>134316</v>
      </c>
      <c r="N95" s="62">
        <f t="shared" si="26"/>
        <v>34</v>
      </c>
      <c r="O95" s="62">
        <f t="shared" si="27"/>
        <v>3950.4705882352941</v>
      </c>
      <c r="P95" s="62">
        <f t="shared" si="28"/>
        <v>9833</v>
      </c>
      <c r="Q95" s="62">
        <f t="shared" si="29"/>
        <v>1857</v>
      </c>
      <c r="S95" s="65">
        <f t="shared" si="21"/>
        <v>0</v>
      </c>
      <c r="T95" s="65">
        <f t="shared" si="19"/>
        <v>0</v>
      </c>
      <c r="U95" s="65">
        <f t="shared" si="20"/>
        <v>0</v>
      </c>
    </row>
    <row r="96" spans="1:21" x14ac:dyDescent="0.2">
      <c r="A96" s="67" t="s">
        <v>141</v>
      </c>
      <c r="B96" s="62">
        <f t="shared" si="22"/>
        <v>3</v>
      </c>
      <c r="C96" s="62">
        <v>21833</v>
      </c>
      <c r="D96" s="62">
        <v>3</v>
      </c>
      <c r="E96" s="62">
        <f t="shared" si="23"/>
        <v>7277.666666666667</v>
      </c>
      <c r="F96" s="62">
        <v>9562</v>
      </c>
      <c r="G96" s="62">
        <v>3848</v>
      </c>
      <c r="H96" s="62">
        <v>47845</v>
      </c>
      <c r="I96" s="62">
        <v>3</v>
      </c>
      <c r="J96" s="62">
        <f t="shared" si="24"/>
        <v>15948.333333333334</v>
      </c>
      <c r="K96" s="62">
        <v>20844</v>
      </c>
      <c r="L96" s="62">
        <v>13500</v>
      </c>
      <c r="M96" s="62">
        <f t="shared" si="25"/>
        <v>69678</v>
      </c>
      <c r="N96" s="62">
        <f t="shared" si="26"/>
        <v>6</v>
      </c>
      <c r="O96" s="62">
        <f t="shared" si="27"/>
        <v>11613</v>
      </c>
      <c r="P96" s="62">
        <f t="shared" si="28"/>
        <v>20844</v>
      </c>
      <c r="Q96" s="62">
        <f t="shared" si="29"/>
        <v>3848</v>
      </c>
      <c r="S96" s="65">
        <f t="shared" si="21"/>
        <v>0</v>
      </c>
      <c r="T96" s="65">
        <f t="shared" si="19"/>
        <v>0</v>
      </c>
      <c r="U96" s="65">
        <f t="shared" si="20"/>
        <v>0</v>
      </c>
    </row>
    <row r="97" spans="1:21" x14ac:dyDescent="0.2">
      <c r="A97" s="67" t="s">
        <v>304</v>
      </c>
      <c r="B97" s="62">
        <f t="shared" si="22"/>
        <v>22</v>
      </c>
      <c r="C97" s="62">
        <f>70208+5975+3628+3307</f>
        <v>83118</v>
      </c>
      <c r="D97" s="62">
        <v>22</v>
      </c>
      <c r="E97" s="62">
        <f t="shared" si="23"/>
        <v>3778.090909090909</v>
      </c>
      <c r="F97" s="62">
        <v>9751</v>
      </c>
      <c r="G97" s="62">
        <v>1586</v>
      </c>
      <c r="H97" s="62">
        <f>112186+5397+9018+6126</f>
        <v>132727</v>
      </c>
      <c r="I97" s="62">
        <v>22</v>
      </c>
      <c r="J97" s="62">
        <f t="shared" si="24"/>
        <v>6033.045454545455</v>
      </c>
      <c r="K97" s="62">
        <v>10530</v>
      </c>
      <c r="L97" s="62">
        <v>2725</v>
      </c>
      <c r="M97" s="62">
        <f t="shared" si="25"/>
        <v>215845</v>
      </c>
      <c r="N97" s="62">
        <f t="shared" si="26"/>
        <v>44</v>
      </c>
      <c r="O97" s="62">
        <f t="shared" si="27"/>
        <v>4905.568181818182</v>
      </c>
      <c r="P97" s="62">
        <f t="shared" si="28"/>
        <v>10530</v>
      </c>
      <c r="Q97" s="62">
        <f t="shared" si="29"/>
        <v>1586</v>
      </c>
      <c r="S97" s="65">
        <f t="shared" si="21"/>
        <v>0</v>
      </c>
      <c r="T97" s="65">
        <f t="shared" si="19"/>
        <v>0</v>
      </c>
      <c r="U97" s="65">
        <f t="shared" si="20"/>
        <v>0</v>
      </c>
    </row>
    <row r="98" spans="1:21" x14ac:dyDescent="0.2">
      <c r="A98" s="67" t="s">
        <v>143</v>
      </c>
      <c r="B98" s="62">
        <f t="shared" si="22"/>
        <v>32</v>
      </c>
      <c r="C98" s="62">
        <v>183887</v>
      </c>
      <c r="D98" s="62">
        <v>32</v>
      </c>
      <c r="E98" s="62">
        <f t="shared" si="23"/>
        <v>5746.46875</v>
      </c>
      <c r="F98" s="62">
        <v>10410</v>
      </c>
      <c r="G98" s="62">
        <v>2011</v>
      </c>
      <c r="H98" s="62">
        <v>137275</v>
      </c>
      <c r="I98" s="62">
        <v>32</v>
      </c>
      <c r="J98" s="62">
        <f t="shared" si="24"/>
        <v>4289.84375</v>
      </c>
      <c r="K98" s="62">
        <v>10280</v>
      </c>
      <c r="L98" s="62">
        <v>1296</v>
      </c>
      <c r="M98" s="62">
        <f t="shared" si="25"/>
        <v>321162</v>
      </c>
      <c r="N98" s="62">
        <f t="shared" si="26"/>
        <v>64</v>
      </c>
      <c r="O98" s="62">
        <f t="shared" si="27"/>
        <v>5018.15625</v>
      </c>
      <c r="P98" s="62">
        <f t="shared" si="28"/>
        <v>10410</v>
      </c>
      <c r="Q98" s="62">
        <f t="shared" si="29"/>
        <v>1296</v>
      </c>
      <c r="S98" s="65">
        <f t="shared" si="21"/>
        <v>1</v>
      </c>
      <c r="T98" s="65">
        <f t="shared" si="19"/>
        <v>1</v>
      </c>
      <c r="U98" s="65">
        <f t="shared" si="20"/>
        <v>1</v>
      </c>
    </row>
    <row r="99" spans="1:21" x14ac:dyDescent="0.2">
      <c r="A99" s="67" t="s">
        <v>404</v>
      </c>
      <c r="B99" s="62">
        <f t="shared" si="22"/>
        <v>2</v>
      </c>
      <c r="C99" s="62">
        <f>3107+2951</f>
        <v>6058</v>
      </c>
      <c r="D99" s="62">
        <v>2</v>
      </c>
      <c r="E99" s="62">
        <f t="shared" si="23"/>
        <v>3029</v>
      </c>
      <c r="F99" s="62">
        <v>3107</v>
      </c>
      <c r="G99" s="62">
        <v>2951</v>
      </c>
      <c r="H99" s="62">
        <f>3090+3319</f>
        <v>6409</v>
      </c>
      <c r="I99" s="62">
        <v>2</v>
      </c>
      <c r="J99" s="62">
        <f t="shared" si="24"/>
        <v>3204.5</v>
      </c>
      <c r="K99" s="62">
        <v>3319</v>
      </c>
      <c r="L99" s="62">
        <v>3090</v>
      </c>
      <c r="M99" s="62">
        <f>C99+H99</f>
        <v>12467</v>
      </c>
      <c r="N99" s="62">
        <f>D99+I99</f>
        <v>4</v>
      </c>
      <c r="O99" s="62">
        <f>M99/N99</f>
        <v>3116.75</v>
      </c>
      <c r="P99" s="62">
        <f>MAX(F99,K99)</f>
        <v>3319</v>
      </c>
      <c r="Q99" s="62">
        <f>MIN(G99,L99)</f>
        <v>2951</v>
      </c>
      <c r="S99" s="65">
        <f t="shared" si="21"/>
        <v>0</v>
      </c>
      <c r="T99" s="65">
        <f t="shared" si="19"/>
        <v>0</v>
      </c>
      <c r="U99" s="65">
        <f t="shared" si="20"/>
        <v>0</v>
      </c>
    </row>
    <row r="100" spans="1:21" x14ac:dyDescent="0.2">
      <c r="A100" s="67" t="s">
        <v>145</v>
      </c>
      <c r="B100" s="62">
        <f t="shared" si="22"/>
        <v>42</v>
      </c>
      <c r="C100" s="62">
        <v>219056</v>
      </c>
      <c r="D100" s="62">
        <v>42</v>
      </c>
      <c r="E100" s="62">
        <f t="shared" si="23"/>
        <v>5215.6190476190477</v>
      </c>
      <c r="F100" s="62">
        <v>11681</v>
      </c>
      <c r="G100" s="62">
        <v>1762</v>
      </c>
      <c r="H100" s="62">
        <v>235875</v>
      </c>
      <c r="I100" s="62">
        <v>42</v>
      </c>
      <c r="J100" s="62">
        <f t="shared" si="24"/>
        <v>5616.0714285714284</v>
      </c>
      <c r="K100" s="62">
        <v>12157</v>
      </c>
      <c r="L100" s="62">
        <v>1903</v>
      </c>
      <c r="M100" s="62">
        <f t="shared" si="25"/>
        <v>454931</v>
      </c>
      <c r="N100" s="62">
        <f t="shared" si="26"/>
        <v>84</v>
      </c>
      <c r="O100" s="62">
        <f t="shared" si="27"/>
        <v>5415.8452380952385</v>
      </c>
      <c r="P100" s="62">
        <f t="shared" si="28"/>
        <v>12157</v>
      </c>
      <c r="Q100" s="62">
        <f t="shared" si="29"/>
        <v>1762</v>
      </c>
      <c r="S100" s="65">
        <f t="shared" si="21"/>
        <v>0</v>
      </c>
      <c r="T100" s="65">
        <f t="shared" si="19"/>
        <v>0</v>
      </c>
      <c r="U100" s="65">
        <f t="shared" si="20"/>
        <v>0</v>
      </c>
    </row>
    <row r="101" spans="1:21" x14ac:dyDescent="0.2">
      <c r="A101" s="67" t="s">
        <v>146</v>
      </c>
      <c r="B101" s="62">
        <f t="shared" si="22"/>
        <v>1</v>
      </c>
      <c r="C101" s="62">
        <v>4142</v>
      </c>
      <c r="D101" s="62">
        <v>1</v>
      </c>
      <c r="E101" s="62">
        <f t="shared" si="23"/>
        <v>4142</v>
      </c>
      <c r="F101" s="62">
        <v>4142</v>
      </c>
      <c r="G101" s="62">
        <v>4142</v>
      </c>
      <c r="H101" s="62">
        <v>11795</v>
      </c>
      <c r="I101" s="62">
        <v>1</v>
      </c>
      <c r="J101" s="62">
        <f t="shared" si="24"/>
        <v>11795</v>
      </c>
      <c r="K101" s="62">
        <v>11795</v>
      </c>
      <c r="L101" s="62">
        <v>11795</v>
      </c>
      <c r="M101" s="62">
        <f t="shared" si="25"/>
        <v>15937</v>
      </c>
      <c r="N101" s="62">
        <f t="shared" si="26"/>
        <v>2</v>
      </c>
      <c r="O101" s="62">
        <f t="shared" si="27"/>
        <v>7968.5</v>
      </c>
      <c r="P101" s="62">
        <f t="shared" si="28"/>
        <v>11795</v>
      </c>
      <c r="Q101" s="62">
        <f t="shared" si="29"/>
        <v>4142</v>
      </c>
      <c r="S101" s="65">
        <f t="shared" si="21"/>
        <v>0</v>
      </c>
      <c r="T101" s="65">
        <f t="shared" si="19"/>
        <v>0</v>
      </c>
      <c r="U101" s="65">
        <f t="shared" si="20"/>
        <v>0</v>
      </c>
    </row>
    <row r="102" spans="1:21" x14ac:dyDescent="0.2">
      <c r="A102" s="67" t="s">
        <v>147</v>
      </c>
      <c r="B102" s="62">
        <f t="shared" si="22"/>
        <v>3</v>
      </c>
      <c r="C102" s="62">
        <v>39382</v>
      </c>
      <c r="D102" s="62">
        <v>3</v>
      </c>
      <c r="E102" s="62">
        <f t="shared" si="23"/>
        <v>13127.333333333334</v>
      </c>
      <c r="F102" s="62">
        <v>15225</v>
      </c>
      <c r="G102" s="62">
        <v>9183</v>
      </c>
      <c r="H102" s="62">
        <v>88143</v>
      </c>
      <c r="I102" s="62">
        <v>3</v>
      </c>
      <c r="J102" s="62">
        <f t="shared" si="24"/>
        <v>29381</v>
      </c>
      <c r="K102" s="62">
        <v>35367</v>
      </c>
      <c r="L102" s="62">
        <v>19314</v>
      </c>
      <c r="M102" s="62">
        <f t="shared" si="25"/>
        <v>127525</v>
      </c>
      <c r="N102" s="62">
        <f t="shared" si="26"/>
        <v>6</v>
      </c>
      <c r="O102" s="62">
        <f t="shared" si="27"/>
        <v>21254.166666666668</v>
      </c>
      <c r="P102" s="62">
        <f t="shared" si="28"/>
        <v>35367</v>
      </c>
      <c r="Q102" s="62">
        <f t="shared" si="29"/>
        <v>9183</v>
      </c>
      <c r="S102" s="65">
        <f t="shared" si="21"/>
        <v>0</v>
      </c>
      <c r="T102" s="65">
        <f t="shared" si="19"/>
        <v>0</v>
      </c>
      <c r="U102" s="65">
        <f t="shared" si="20"/>
        <v>0</v>
      </c>
    </row>
    <row r="103" spans="1:21" x14ac:dyDescent="0.2">
      <c r="A103" s="67" t="s">
        <v>149</v>
      </c>
      <c r="B103" s="62">
        <f t="shared" si="22"/>
        <v>16</v>
      </c>
      <c r="C103" s="62">
        <v>61908</v>
      </c>
      <c r="D103" s="62">
        <v>16</v>
      </c>
      <c r="E103" s="62">
        <f t="shared" si="23"/>
        <v>3869.25</v>
      </c>
      <c r="F103" s="62">
        <v>8782</v>
      </c>
      <c r="G103" s="62">
        <v>1840</v>
      </c>
      <c r="H103" s="62">
        <v>68997</v>
      </c>
      <c r="I103" s="62">
        <v>16</v>
      </c>
      <c r="J103" s="62">
        <f t="shared" si="24"/>
        <v>4312.3125</v>
      </c>
      <c r="K103" s="62">
        <v>10800</v>
      </c>
      <c r="L103" s="62">
        <v>2422</v>
      </c>
      <c r="M103" s="62">
        <f t="shared" si="25"/>
        <v>130905</v>
      </c>
      <c r="N103" s="62">
        <f t="shared" si="26"/>
        <v>32</v>
      </c>
      <c r="O103" s="62">
        <f t="shared" si="27"/>
        <v>4090.78125</v>
      </c>
      <c r="P103" s="62">
        <f t="shared" si="28"/>
        <v>10800</v>
      </c>
      <c r="Q103" s="62">
        <f t="shared" si="29"/>
        <v>1840</v>
      </c>
      <c r="S103" s="65">
        <f t="shared" si="21"/>
        <v>0</v>
      </c>
      <c r="T103" s="65">
        <f t="shared" si="19"/>
        <v>0</v>
      </c>
      <c r="U103" s="65">
        <f t="shared" si="20"/>
        <v>0</v>
      </c>
    </row>
    <row r="104" spans="1:21" x14ac:dyDescent="0.2">
      <c r="A104" s="67" t="s">
        <v>150</v>
      </c>
      <c r="B104" s="62">
        <f t="shared" si="22"/>
        <v>7</v>
      </c>
      <c r="C104" s="62">
        <v>29878</v>
      </c>
      <c r="D104" s="62">
        <v>7</v>
      </c>
      <c r="E104" s="62">
        <f t="shared" si="23"/>
        <v>4268.2857142857147</v>
      </c>
      <c r="F104" s="62">
        <v>9228</v>
      </c>
      <c r="G104" s="62">
        <v>1848</v>
      </c>
      <c r="H104" s="62">
        <v>51871</v>
      </c>
      <c r="I104" s="62">
        <v>7</v>
      </c>
      <c r="J104" s="62">
        <f t="shared" si="24"/>
        <v>7410.1428571428569</v>
      </c>
      <c r="K104" s="62">
        <v>12934</v>
      </c>
      <c r="L104" s="62">
        <v>2457</v>
      </c>
      <c r="M104" s="62">
        <f t="shared" si="25"/>
        <v>81749</v>
      </c>
      <c r="N104" s="62">
        <f t="shared" si="26"/>
        <v>14</v>
      </c>
      <c r="O104" s="62">
        <f t="shared" si="27"/>
        <v>5839.2142857142853</v>
      </c>
      <c r="P104" s="62">
        <f t="shared" si="28"/>
        <v>12934</v>
      </c>
      <c r="Q104" s="62">
        <f t="shared" si="29"/>
        <v>1848</v>
      </c>
      <c r="S104" s="65">
        <f t="shared" si="21"/>
        <v>0</v>
      </c>
      <c r="T104" s="65">
        <f t="shared" si="19"/>
        <v>0</v>
      </c>
      <c r="U104" s="65">
        <f t="shared" si="20"/>
        <v>0</v>
      </c>
    </row>
    <row r="105" spans="1:21" x14ac:dyDescent="0.2">
      <c r="A105" s="67" t="s">
        <v>424</v>
      </c>
      <c r="B105" s="62">
        <f t="shared" si="22"/>
        <v>23</v>
      </c>
      <c r="C105" s="62">
        <f>69193+3174+3416</f>
        <v>75783</v>
      </c>
      <c r="D105" s="62">
        <v>23</v>
      </c>
      <c r="E105" s="62">
        <f t="shared" si="23"/>
        <v>3294.913043478261</v>
      </c>
      <c r="F105" s="62">
        <v>8194</v>
      </c>
      <c r="G105" s="62">
        <v>1284</v>
      </c>
      <c r="H105" s="62">
        <f>66371+2871+2559</f>
        <v>71801</v>
      </c>
      <c r="I105" s="62">
        <v>23</v>
      </c>
      <c r="J105" s="62">
        <f t="shared" si="24"/>
        <v>3121.782608695652</v>
      </c>
      <c r="K105" s="62">
        <v>6033</v>
      </c>
      <c r="L105" s="62">
        <v>1406</v>
      </c>
      <c r="M105" s="62">
        <f t="shared" si="25"/>
        <v>147584</v>
      </c>
      <c r="N105" s="62">
        <f t="shared" si="26"/>
        <v>46</v>
      </c>
      <c r="O105" s="62">
        <f t="shared" si="27"/>
        <v>3208.3478260869565</v>
      </c>
      <c r="P105" s="62">
        <f t="shared" si="28"/>
        <v>8194</v>
      </c>
      <c r="Q105" s="62">
        <f t="shared" si="29"/>
        <v>1284</v>
      </c>
      <c r="S105" s="65">
        <f t="shared" si="21"/>
        <v>1</v>
      </c>
      <c r="T105" s="65">
        <f t="shared" si="19"/>
        <v>1</v>
      </c>
      <c r="U105" s="65">
        <f t="shared" si="20"/>
        <v>0</v>
      </c>
    </row>
    <row r="106" spans="1:21" x14ac:dyDescent="0.2">
      <c r="A106" s="67" t="s">
        <v>152</v>
      </c>
      <c r="B106" s="62">
        <f t="shared" si="22"/>
        <v>0</v>
      </c>
      <c r="S106" s="65"/>
      <c r="T106" s="65"/>
      <c r="U106" s="65"/>
    </row>
    <row r="107" spans="1:21" x14ac:dyDescent="0.2">
      <c r="A107" s="67" t="s">
        <v>153</v>
      </c>
      <c r="B107" s="62">
        <f t="shared" si="22"/>
        <v>38</v>
      </c>
      <c r="C107" s="62">
        <f>215181+3714</f>
        <v>218895</v>
      </c>
      <c r="D107" s="62">
        <v>38</v>
      </c>
      <c r="E107" s="62">
        <f t="shared" si="23"/>
        <v>5760.394736842105</v>
      </c>
      <c r="F107" s="62">
        <v>13444</v>
      </c>
      <c r="G107" s="62">
        <v>1594</v>
      </c>
      <c r="H107" s="62">
        <f>210346+6287</f>
        <v>216633</v>
      </c>
      <c r="I107" s="62">
        <v>38</v>
      </c>
      <c r="J107" s="62">
        <f t="shared" si="24"/>
        <v>5700.8684210526317</v>
      </c>
      <c r="K107" s="62">
        <v>13035</v>
      </c>
      <c r="L107" s="62">
        <v>1595</v>
      </c>
      <c r="M107" s="62">
        <f t="shared" si="25"/>
        <v>435528</v>
      </c>
      <c r="N107" s="62">
        <f t="shared" si="26"/>
        <v>76</v>
      </c>
      <c r="O107" s="62">
        <f t="shared" si="27"/>
        <v>5730.6315789473683</v>
      </c>
      <c r="P107" s="62">
        <f t="shared" si="28"/>
        <v>13444</v>
      </c>
      <c r="Q107" s="62">
        <f t="shared" si="29"/>
        <v>1594</v>
      </c>
      <c r="S107" s="65">
        <f t="shared" si="21"/>
        <v>1</v>
      </c>
      <c r="T107" s="65">
        <f t="shared" si="19"/>
        <v>1</v>
      </c>
      <c r="U107" s="65">
        <f t="shared" si="20"/>
        <v>0</v>
      </c>
    </row>
    <row r="108" spans="1:21" x14ac:dyDescent="0.2">
      <c r="A108" s="67" t="s">
        <v>154</v>
      </c>
      <c r="B108" s="62">
        <f t="shared" si="22"/>
        <v>23</v>
      </c>
      <c r="C108" s="62">
        <v>79361</v>
      </c>
      <c r="D108" s="62">
        <v>23</v>
      </c>
      <c r="E108" s="62">
        <f t="shared" si="23"/>
        <v>3450.478260869565</v>
      </c>
      <c r="F108" s="62">
        <v>7454</v>
      </c>
      <c r="G108" s="62">
        <v>1605</v>
      </c>
      <c r="H108" s="62">
        <v>108731</v>
      </c>
      <c r="I108" s="62">
        <v>23</v>
      </c>
      <c r="J108" s="62">
        <f t="shared" si="24"/>
        <v>4727.434782608696</v>
      </c>
      <c r="K108" s="62">
        <v>8202</v>
      </c>
      <c r="L108" s="62">
        <v>2541</v>
      </c>
      <c r="M108" s="62">
        <f t="shared" si="25"/>
        <v>188092</v>
      </c>
      <c r="N108" s="62">
        <f t="shared" si="26"/>
        <v>46</v>
      </c>
      <c r="O108" s="62">
        <f t="shared" si="27"/>
        <v>4088.9565217391305</v>
      </c>
      <c r="P108" s="62">
        <f t="shared" si="28"/>
        <v>8202</v>
      </c>
      <c r="Q108" s="62">
        <f t="shared" si="29"/>
        <v>1605</v>
      </c>
      <c r="S108" s="65">
        <f t="shared" si="21"/>
        <v>0</v>
      </c>
      <c r="T108" s="65">
        <f t="shared" si="19"/>
        <v>0</v>
      </c>
      <c r="U108" s="65">
        <f t="shared" si="20"/>
        <v>0</v>
      </c>
    </row>
    <row r="109" spans="1:21" x14ac:dyDescent="0.2">
      <c r="A109" s="67" t="s">
        <v>155</v>
      </c>
      <c r="B109" s="62">
        <f t="shared" si="22"/>
        <v>7</v>
      </c>
      <c r="C109" s="62">
        <v>37459</v>
      </c>
      <c r="D109" s="62">
        <v>7</v>
      </c>
      <c r="E109" s="62">
        <f t="shared" si="23"/>
        <v>5351.2857142857147</v>
      </c>
      <c r="F109" s="62">
        <v>8629</v>
      </c>
      <c r="G109" s="62">
        <v>3066</v>
      </c>
      <c r="H109" s="62">
        <v>56936</v>
      </c>
      <c r="I109" s="62">
        <v>7</v>
      </c>
      <c r="J109" s="62">
        <f t="shared" si="24"/>
        <v>8133.7142857142853</v>
      </c>
      <c r="K109" s="62">
        <v>13812</v>
      </c>
      <c r="L109" s="62">
        <v>5779</v>
      </c>
      <c r="M109" s="62">
        <f t="shared" si="25"/>
        <v>94395</v>
      </c>
      <c r="N109" s="62">
        <f t="shared" si="26"/>
        <v>14</v>
      </c>
      <c r="O109" s="62">
        <f t="shared" si="27"/>
        <v>6742.5</v>
      </c>
      <c r="P109" s="62">
        <f t="shared" si="28"/>
        <v>13812</v>
      </c>
      <c r="Q109" s="62">
        <f t="shared" si="29"/>
        <v>3066</v>
      </c>
      <c r="S109" s="65">
        <f t="shared" si="21"/>
        <v>0</v>
      </c>
      <c r="T109" s="65">
        <f t="shared" si="19"/>
        <v>0</v>
      </c>
      <c r="U109" s="65">
        <f t="shared" si="20"/>
        <v>0</v>
      </c>
    </row>
    <row r="110" spans="1:21" x14ac:dyDescent="0.2">
      <c r="A110" s="67" t="s">
        <v>643</v>
      </c>
      <c r="B110" s="62">
        <f t="shared" si="22"/>
        <v>2</v>
      </c>
      <c r="C110" s="62">
        <v>13809</v>
      </c>
      <c r="D110" s="62">
        <v>2</v>
      </c>
      <c r="E110" s="62">
        <f t="shared" si="23"/>
        <v>6904.5</v>
      </c>
      <c r="F110" s="62">
        <v>8181</v>
      </c>
      <c r="G110" s="62">
        <v>5628</v>
      </c>
      <c r="H110" s="62">
        <v>22735</v>
      </c>
      <c r="I110" s="62">
        <v>2</v>
      </c>
      <c r="J110" s="62">
        <f t="shared" si="24"/>
        <v>11367.5</v>
      </c>
      <c r="K110" s="62">
        <v>11707</v>
      </c>
      <c r="L110" s="62">
        <v>11028</v>
      </c>
      <c r="M110" s="62">
        <f t="shared" si="25"/>
        <v>36544</v>
      </c>
      <c r="N110" s="62">
        <f t="shared" si="26"/>
        <v>4</v>
      </c>
      <c r="O110" s="62">
        <f t="shared" si="27"/>
        <v>9136</v>
      </c>
      <c r="P110" s="62">
        <f t="shared" si="28"/>
        <v>11707</v>
      </c>
      <c r="Q110" s="62">
        <f t="shared" si="29"/>
        <v>5628</v>
      </c>
      <c r="S110" s="65">
        <f t="shared" si="21"/>
        <v>0</v>
      </c>
      <c r="T110" s="65">
        <f t="shared" si="19"/>
        <v>0</v>
      </c>
      <c r="U110" s="65">
        <f t="shared" si="20"/>
        <v>0</v>
      </c>
    </row>
    <row r="111" spans="1:21" x14ac:dyDescent="0.2">
      <c r="A111" s="67" t="s">
        <v>641</v>
      </c>
      <c r="B111" s="62">
        <f t="shared" si="22"/>
        <v>0</v>
      </c>
      <c r="H111" s="62">
        <v>0</v>
      </c>
      <c r="S111" s="65"/>
      <c r="T111" s="65"/>
      <c r="U111" s="65"/>
    </row>
    <row r="112" spans="1:21" x14ac:dyDescent="0.2">
      <c r="A112" s="67" t="s">
        <v>158</v>
      </c>
      <c r="B112" s="62">
        <f t="shared" si="22"/>
        <v>10</v>
      </c>
      <c r="C112" s="62">
        <v>38026</v>
      </c>
      <c r="D112" s="62">
        <v>10</v>
      </c>
      <c r="E112" s="62">
        <f t="shared" si="23"/>
        <v>3802.6</v>
      </c>
      <c r="F112" s="62">
        <v>10948</v>
      </c>
      <c r="G112" s="62">
        <v>2028</v>
      </c>
      <c r="H112" s="62">
        <v>42997</v>
      </c>
      <c r="I112" s="62">
        <v>10</v>
      </c>
      <c r="J112" s="62">
        <f t="shared" si="24"/>
        <v>4299.7</v>
      </c>
      <c r="K112" s="62">
        <v>6029</v>
      </c>
      <c r="L112" s="62">
        <v>2878</v>
      </c>
      <c r="M112" s="62">
        <f t="shared" si="25"/>
        <v>81023</v>
      </c>
      <c r="N112" s="62">
        <f t="shared" si="26"/>
        <v>20</v>
      </c>
      <c r="O112" s="62">
        <f t="shared" si="27"/>
        <v>4051.15</v>
      </c>
      <c r="P112" s="62">
        <f t="shared" si="28"/>
        <v>10948</v>
      </c>
      <c r="Q112" s="62">
        <f t="shared" si="29"/>
        <v>2028</v>
      </c>
      <c r="S112" s="65">
        <f t="shared" si="21"/>
        <v>0</v>
      </c>
      <c r="T112" s="65">
        <f t="shared" si="19"/>
        <v>1</v>
      </c>
      <c r="U112" s="65">
        <f t="shared" si="20"/>
        <v>0</v>
      </c>
    </row>
    <row r="113" spans="1:21" x14ac:dyDescent="0.2">
      <c r="A113" s="67" t="s">
        <v>159</v>
      </c>
      <c r="B113" s="62">
        <f t="shared" si="22"/>
        <v>2</v>
      </c>
      <c r="C113" s="62">
        <v>7073</v>
      </c>
      <c r="D113" s="62">
        <v>2</v>
      </c>
      <c r="E113" s="62">
        <f t="shared" si="23"/>
        <v>3536.5</v>
      </c>
      <c r="F113" s="62">
        <v>4395</v>
      </c>
      <c r="G113" s="62">
        <v>2678</v>
      </c>
      <c r="H113" s="62">
        <v>13551</v>
      </c>
      <c r="I113" s="62">
        <v>2</v>
      </c>
      <c r="J113" s="62">
        <f t="shared" si="24"/>
        <v>6775.5</v>
      </c>
      <c r="K113" s="62">
        <v>8880</v>
      </c>
      <c r="L113" s="62">
        <v>4671</v>
      </c>
      <c r="M113" s="62">
        <f t="shared" si="25"/>
        <v>20624</v>
      </c>
      <c r="N113" s="62">
        <f t="shared" si="26"/>
        <v>4</v>
      </c>
      <c r="O113" s="62">
        <f t="shared" si="27"/>
        <v>5156</v>
      </c>
      <c r="P113" s="62">
        <f t="shared" si="28"/>
        <v>8880</v>
      </c>
      <c r="Q113" s="62">
        <f t="shared" si="29"/>
        <v>2678</v>
      </c>
      <c r="S113" s="65">
        <f t="shared" si="21"/>
        <v>0</v>
      </c>
      <c r="T113" s="65">
        <f t="shared" si="19"/>
        <v>0</v>
      </c>
      <c r="U113" s="65">
        <f t="shared" si="20"/>
        <v>0</v>
      </c>
    </row>
    <row r="114" spans="1:21" x14ac:dyDescent="0.2">
      <c r="A114" s="67" t="s">
        <v>644</v>
      </c>
      <c r="B114" s="62">
        <f t="shared" si="22"/>
        <v>1</v>
      </c>
      <c r="C114" s="62">
        <v>4290</v>
      </c>
      <c r="D114" s="62">
        <v>1</v>
      </c>
      <c r="E114" s="62">
        <f t="shared" si="23"/>
        <v>4290</v>
      </c>
      <c r="F114" s="62">
        <v>4290</v>
      </c>
      <c r="G114" s="62">
        <v>4290</v>
      </c>
      <c r="H114" s="62">
        <v>4400</v>
      </c>
      <c r="I114" s="62">
        <v>1</v>
      </c>
      <c r="J114" s="62">
        <f t="shared" si="24"/>
        <v>4400</v>
      </c>
      <c r="K114" s="62">
        <v>4400</v>
      </c>
      <c r="L114" s="62">
        <v>4400</v>
      </c>
      <c r="M114" s="62">
        <f t="shared" si="25"/>
        <v>8690</v>
      </c>
      <c r="N114" s="62">
        <f t="shared" si="26"/>
        <v>2</v>
      </c>
      <c r="O114" s="62">
        <f t="shared" si="27"/>
        <v>4345</v>
      </c>
      <c r="P114" s="62">
        <f t="shared" si="28"/>
        <v>4400</v>
      </c>
      <c r="Q114" s="62">
        <f t="shared" si="29"/>
        <v>4290</v>
      </c>
      <c r="S114" s="65">
        <f t="shared" si="21"/>
        <v>0</v>
      </c>
      <c r="T114" s="65">
        <f t="shared" si="19"/>
        <v>0</v>
      </c>
      <c r="U114" s="65">
        <f t="shared" si="20"/>
        <v>0</v>
      </c>
    </row>
    <row r="115" spans="1:21" x14ac:dyDescent="0.2">
      <c r="A115" s="67" t="s">
        <v>161</v>
      </c>
      <c r="B115" s="62">
        <f t="shared" si="22"/>
        <v>17</v>
      </c>
      <c r="C115" s="62">
        <v>112611</v>
      </c>
      <c r="D115" s="62">
        <v>17</v>
      </c>
      <c r="E115" s="62">
        <f t="shared" si="23"/>
        <v>6624.1764705882351</v>
      </c>
      <c r="F115" s="62">
        <v>15318</v>
      </c>
      <c r="G115" s="62">
        <v>3343</v>
      </c>
      <c r="H115" s="62">
        <v>69302</v>
      </c>
      <c r="I115" s="62">
        <v>17</v>
      </c>
      <c r="J115" s="62">
        <f t="shared" si="24"/>
        <v>4076.5882352941176</v>
      </c>
      <c r="K115" s="62">
        <v>9542</v>
      </c>
      <c r="L115" s="62">
        <v>1181</v>
      </c>
      <c r="M115" s="62">
        <f t="shared" si="25"/>
        <v>181913</v>
      </c>
      <c r="N115" s="62">
        <f t="shared" si="26"/>
        <v>34</v>
      </c>
      <c r="O115" s="62">
        <f t="shared" si="27"/>
        <v>5350.3823529411766</v>
      </c>
      <c r="P115" s="62">
        <f t="shared" si="28"/>
        <v>15318</v>
      </c>
      <c r="Q115" s="62">
        <f t="shared" si="29"/>
        <v>1181</v>
      </c>
      <c r="S115" s="65">
        <f t="shared" si="21"/>
        <v>1</v>
      </c>
      <c r="T115" s="65">
        <f t="shared" si="19"/>
        <v>1</v>
      </c>
      <c r="U115" s="65">
        <f t="shared" si="20"/>
        <v>1</v>
      </c>
    </row>
    <row r="116" spans="1:21" x14ac:dyDescent="0.2">
      <c r="A116" s="67" t="s">
        <v>162</v>
      </c>
      <c r="B116" s="62">
        <f t="shared" si="22"/>
        <v>47</v>
      </c>
      <c r="C116" s="62">
        <v>221836</v>
      </c>
      <c r="D116" s="62">
        <v>47</v>
      </c>
      <c r="E116" s="62">
        <f t="shared" si="23"/>
        <v>4719.9148936170213</v>
      </c>
      <c r="F116" s="62">
        <v>12332</v>
      </c>
      <c r="G116" s="62">
        <v>1490</v>
      </c>
      <c r="H116" s="62">
        <v>249153</v>
      </c>
      <c r="I116" s="62">
        <v>47</v>
      </c>
      <c r="J116" s="62">
        <f t="shared" si="24"/>
        <v>5301.1276595744685</v>
      </c>
      <c r="K116" s="62">
        <v>13849</v>
      </c>
      <c r="L116" s="62">
        <v>1199</v>
      </c>
      <c r="M116" s="62">
        <f t="shared" si="25"/>
        <v>470989</v>
      </c>
      <c r="N116" s="62">
        <f t="shared" si="26"/>
        <v>94</v>
      </c>
      <c r="O116" s="62">
        <f t="shared" si="27"/>
        <v>5010.5212765957449</v>
      </c>
      <c r="P116" s="62">
        <f t="shared" si="28"/>
        <v>13849</v>
      </c>
      <c r="Q116" s="62">
        <f t="shared" si="29"/>
        <v>1199</v>
      </c>
      <c r="S116" s="65">
        <f t="shared" si="21"/>
        <v>0</v>
      </c>
      <c r="T116" s="65">
        <f t="shared" si="19"/>
        <v>0</v>
      </c>
      <c r="U116" s="65">
        <f t="shared" si="20"/>
        <v>1</v>
      </c>
    </row>
    <row r="117" spans="1:21" x14ac:dyDescent="0.2">
      <c r="A117" s="67" t="s">
        <v>163</v>
      </c>
      <c r="B117" s="62">
        <f>MAX(D117,I117)</f>
        <v>9</v>
      </c>
      <c r="C117" s="62">
        <f>14285+4591+3455+3209+2864</f>
        <v>28404</v>
      </c>
      <c r="D117" s="62">
        <v>9</v>
      </c>
      <c r="E117" s="62">
        <f>C117/D117</f>
        <v>3156</v>
      </c>
      <c r="F117" s="62">
        <v>4591</v>
      </c>
      <c r="G117" s="62">
        <v>2254</v>
      </c>
      <c r="H117" s="62">
        <f>23751+3383+4015+3669+3688</f>
        <v>38506</v>
      </c>
      <c r="I117" s="62">
        <v>9</v>
      </c>
      <c r="J117" s="62">
        <f>H117/I117</f>
        <v>4278.4444444444443</v>
      </c>
      <c r="K117" s="62">
        <v>7140</v>
      </c>
      <c r="L117" s="62">
        <v>3383</v>
      </c>
      <c r="M117" s="62">
        <f>C117+H117</f>
        <v>66910</v>
      </c>
      <c r="N117" s="62">
        <f>D117+I117</f>
        <v>18</v>
      </c>
      <c r="O117" s="62">
        <f>M117/N117</f>
        <v>3717.2222222222222</v>
      </c>
      <c r="P117" s="62">
        <f>MAX(F117,K117)</f>
        <v>7140</v>
      </c>
      <c r="Q117" s="62">
        <f>MIN(G117,L117)</f>
        <v>2254</v>
      </c>
      <c r="S117" s="65">
        <f t="shared" si="21"/>
        <v>0</v>
      </c>
      <c r="T117" s="65">
        <f t="shared" si="19"/>
        <v>0</v>
      </c>
      <c r="U117" s="65">
        <f t="shared" si="20"/>
        <v>0</v>
      </c>
    </row>
    <row r="118" spans="1:21" x14ac:dyDescent="0.2">
      <c r="A118" s="67" t="s">
        <v>394</v>
      </c>
      <c r="B118" s="62">
        <f t="shared" si="22"/>
        <v>2</v>
      </c>
      <c r="C118" s="62">
        <f>2802+2849</f>
        <v>5651</v>
      </c>
      <c r="D118" s="62">
        <v>2</v>
      </c>
      <c r="E118" s="62">
        <f>C118/D118</f>
        <v>2825.5</v>
      </c>
      <c r="F118" s="62">
        <v>2849</v>
      </c>
      <c r="G118" s="62">
        <v>2802</v>
      </c>
      <c r="H118" s="62">
        <f>5653+3866</f>
        <v>9519</v>
      </c>
      <c r="I118" s="62">
        <v>2</v>
      </c>
      <c r="J118" s="62">
        <f t="shared" si="24"/>
        <v>4759.5</v>
      </c>
      <c r="K118" s="62">
        <v>5653</v>
      </c>
      <c r="L118" s="62">
        <v>3866</v>
      </c>
      <c r="M118" s="62">
        <f t="shared" si="25"/>
        <v>15170</v>
      </c>
      <c r="N118" s="62">
        <f t="shared" si="26"/>
        <v>4</v>
      </c>
      <c r="O118" s="62">
        <f t="shared" si="27"/>
        <v>3792.5</v>
      </c>
      <c r="P118" s="62">
        <f t="shared" si="28"/>
        <v>5653</v>
      </c>
      <c r="Q118" s="62">
        <f t="shared" si="29"/>
        <v>2802</v>
      </c>
      <c r="S118" s="65">
        <f>IF(E118&gt;J118,1,0)+S111</f>
        <v>0</v>
      </c>
      <c r="T118" s="65">
        <f t="shared" ref="T118" si="30">IF(F118&gt;K118,1,0)</f>
        <v>0</v>
      </c>
      <c r="U118" s="65">
        <f t="shared" ref="U118" si="31">IF(G118&gt;L118,1,0)</f>
        <v>0</v>
      </c>
    </row>
    <row r="120" spans="1:21" s="67" customFormat="1" x14ac:dyDescent="0.2">
      <c r="A120" s="61" t="s">
        <v>164</v>
      </c>
      <c r="B120" s="61"/>
      <c r="C120" s="61">
        <f>SUM(C2:C118)</f>
        <v>7975392</v>
      </c>
      <c r="D120" s="61">
        <f>SUM(D2:D118)</f>
        <v>1618</v>
      </c>
      <c r="E120" s="61">
        <f t="shared" si="23"/>
        <v>4929.1668726823236</v>
      </c>
      <c r="F120" s="61">
        <f>MAX(F2:F118)</f>
        <v>21010</v>
      </c>
      <c r="G120" s="61">
        <f>MIN(G2:G118)</f>
        <v>1167</v>
      </c>
      <c r="H120" s="61">
        <f>SUM(H2:H118)</f>
        <v>9326557</v>
      </c>
      <c r="I120" s="61">
        <f>SUM(I2:I118)</f>
        <v>1618</v>
      </c>
      <c r="J120" s="61">
        <f>H120/I120</f>
        <v>5764.2503090234859</v>
      </c>
      <c r="K120" s="61">
        <f>MAX(K2:K118)</f>
        <v>46802</v>
      </c>
      <c r="L120" s="61">
        <f>MIN(L2:L118)</f>
        <v>800</v>
      </c>
      <c r="M120" s="61">
        <f>SUM(M2:M118)</f>
        <v>17301949</v>
      </c>
      <c r="N120" s="61">
        <f>SUM(N2:N118)</f>
        <v>3236</v>
      </c>
      <c r="O120" s="61">
        <f>M120/N120</f>
        <v>5346.7085908529052</v>
      </c>
      <c r="P120" s="61">
        <f>MAX(P2:P118)</f>
        <v>46802</v>
      </c>
      <c r="Q120" s="61">
        <f>MIN(Q2:Q118)</f>
        <v>800</v>
      </c>
      <c r="S120" s="72">
        <f>SUM(S38:S118)</f>
        <v>20</v>
      </c>
      <c r="T120" s="72">
        <f>SUM(T38:T118)</f>
        <v>22</v>
      </c>
      <c r="U120" s="72">
        <f>SUM(U38:U118)</f>
        <v>23</v>
      </c>
    </row>
    <row r="121" spans="1:21" x14ac:dyDescent="0.2">
      <c r="S121" s="66" t="s">
        <v>647</v>
      </c>
      <c r="T121" s="66" t="s">
        <v>647</v>
      </c>
      <c r="U121" s="66" t="s">
        <v>647</v>
      </c>
    </row>
    <row r="122" spans="1:21" s="68" customFormat="1" x14ac:dyDescent="0.2">
      <c r="A122" s="63" t="s">
        <v>193</v>
      </c>
      <c r="B122" s="62"/>
      <c r="C122" s="68">
        <f>MAX(C2:C118)</f>
        <v>266738</v>
      </c>
      <c r="D122" s="68">
        <f>MAX(D2:D118)</f>
        <v>52</v>
      </c>
      <c r="E122" s="68">
        <f>MAX(E2:E118)</f>
        <v>15314</v>
      </c>
      <c r="F122" s="68">
        <f>MAX(F2:F118)</f>
        <v>21010</v>
      </c>
      <c r="G122" s="68">
        <f>MIN(G2:G118)</f>
        <v>1167</v>
      </c>
      <c r="H122" s="68">
        <f>MAX(H2:H118)</f>
        <v>336778</v>
      </c>
      <c r="I122" s="68">
        <f>MAX(I2:I118)</f>
        <v>52</v>
      </c>
      <c r="J122" s="68">
        <f>MAX(J2:J118)</f>
        <v>46802</v>
      </c>
      <c r="K122" s="68">
        <f>MAX(K2:K118)</f>
        <v>46802</v>
      </c>
      <c r="L122" s="68">
        <f>MIN(L2:L118)</f>
        <v>800</v>
      </c>
      <c r="M122" s="68">
        <f>MAX(M2:M118)</f>
        <v>546466</v>
      </c>
      <c r="N122" s="68">
        <f>MAX(N2:N118)</f>
        <v>104</v>
      </c>
      <c r="O122" s="68">
        <f>MAX(O2:O118)</f>
        <v>31058</v>
      </c>
      <c r="P122" s="68">
        <f>MAX(P2:P118)</f>
        <v>46802</v>
      </c>
      <c r="Q122" s="68">
        <f>MIN(Q2:Q118)</f>
        <v>800</v>
      </c>
    </row>
    <row r="123" spans="1:21" s="68" customFormat="1" x14ac:dyDescent="0.2">
      <c r="A123" s="64"/>
      <c r="B123" s="62"/>
      <c r="C123" s="68" t="s">
        <v>646</v>
      </c>
      <c r="D123" s="68" t="s">
        <v>168</v>
      </c>
      <c r="E123" s="68" t="s">
        <v>172</v>
      </c>
      <c r="F123" s="68" t="s">
        <v>173</v>
      </c>
      <c r="G123" s="68" t="s">
        <v>174</v>
      </c>
      <c r="H123" s="68" t="s">
        <v>173</v>
      </c>
      <c r="I123" s="68" t="s">
        <v>168</v>
      </c>
      <c r="J123" s="68" t="s">
        <v>172</v>
      </c>
      <c r="K123" s="68" t="s">
        <v>172</v>
      </c>
      <c r="L123" s="68" t="s">
        <v>168</v>
      </c>
      <c r="M123" s="68" t="s">
        <v>173</v>
      </c>
      <c r="N123" s="68" t="s">
        <v>168</v>
      </c>
      <c r="O123" s="68" t="s">
        <v>172</v>
      </c>
      <c r="P123" s="68" t="s">
        <v>172</v>
      </c>
      <c r="Q123" s="68" t="s">
        <v>168</v>
      </c>
      <c r="S123" s="62" t="s">
        <v>651</v>
      </c>
    </row>
    <row r="124" spans="1:21" x14ac:dyDescent="0.2">
      <c r="D124" s="68"/>
      <c r="E124" s="68"/>
      <c r="F124" s="68"/>
      <c r="G124" s="68"/>
      <c r="H124" s="68"/>
      <c r="I124" s="68"/>
      <c r="N124" s="68"/>
      <c r="S124" s="62" t="s">
        <v>650</v>
      </c>
    </row>
    <row r="125" spans="1:21" x14ac:dyDescent="0.2">
      <c r="A125" s="67" t="s">
        <v>192</v>
      </c>
      <c r="S125" s="62" t="s">
        <v>654</v>
      </c>
    </row>
    <row r="127" spans="1:21" s="57" customFormat="1" x14ac:dyDescent="0.2">
      <c r="A127" s="57" t="s">
        <v>186</v>
      </c>
      <c r="B127" s="57">
        <v>2</v>
      </c>
      <c r="C127" s="57">
        <v>294363</v>
      </c>
      <c r="D127" s="57">
        <v>42</v>
      </c>
      <c r="E127" s="57">
        <v>7009</v>
      </c>
      <c r="F127" s="57">
        <v>15314</v>
      </c>
      <c r="G127" s="57">
        <v>2857</v>
      </c>
      <c r="H127" s="57">
        <v>509917</v>
      </c>
      <c r="I127" s="57">
        <v>42</v>
      </c>
      <c r="J127" s="57">
        <v>12141</v>
      </c>
      <c r="K127" s="57">
        <v>46802</v>
      </c>
      <c r="L127" s="57">
        <v>4290</v>
      </c>
      <c r="M127" s="57">
        <f t="shared" ref="M127:M137" si="32">C127+H127</f>
        <v>804280</v>
      </c>
      <c r="N127" s="57">
        <f t="shared" ref="N127:N137" si="33">D127+I127</f>
        <v>84</v>
      </c>
      <c r="O127" s="57">
        <f t="shared" ref="O127:O137" si="34">M127/N127</f>
        <v>9574.7619047619046</v>
      </c>
      <c r="P127" s="57">
        <f t="shared" ref="P127:P133" si="35">MAX(F127,K127)</f>
        <v>46802</v>
      </c>
      <c r="Q127" s="57">
        <f t="shared" ref="Q127:Q133" si="36">MIN(G127,L127)</f>
        <v>2857</v>
      </c>
    </row>
    <row r="128" spans="1:21" s="58" customFormat="1" x14ac:dyDescent="0.2">
      <c r="A128" s="58" t="s">
        <v>187</v>
      </c>
      <c r="B128" s="58">
        <v>22</v>
      </c>
      <c r="C128" s="58">
        <v>3212857</v>
      </c>
      <c r="D128" s="58">
        <v>477</v>
      </c>
      <c r="E128" s="58">
        <v>6736</v>
      </c>
      <c r="F128" s="58">
        <v>21010</v>
      </c>
      <c r="G128" s="58">
        <v>1735</v>
      </c>
      <c r="H128" s="58">
        <v>3302971</v>
      </c>
      <c r="I128" s="58">
        <v>477</v>
      </c>
      <c r="J128" s="58">
        <v>6924</v>
      </c>
      <c r="K128" s="58">
        <v>40002</v>
      </c>
      <c r="L128" s="58">
        <v>800</v>
      </c>
      <c r="M128" s="58">
        <f t="shared" si="32"/>
        <v>6515828</v>
      </c>
      <c r="N128" s="58">
        <f t="shared" si="33"/>
        <v>954</v>
      </c>
      <c r="O128" s="58">
        <f t="shared" si="34"/>
        <v>6830.0083857442351</v>
      </c>
      <c r="P128" s="58">
        <f t="shared" si="35"/>
        <v>40002</v>
      </c>
      <c r="Q128" s="58">
        <f t="shared" si="36"/>
        <v>800</v>
      </c>
    </row>
    <row r="129" spans="1:18" s="58" customFormat="1" x14ac:dyDescent="0.2">
      <c r="A129" s="58" t="s">
        <v>188</v>
      </c>
      <c r="B129" s="58">
        <v>6</v>
      </c>
      <c r="C129" s="58">
        <v>725818</v>
      </c>
      <c r="D129" s="58">
        <v>138</v>
      </c>
      <c r="E129" s="58">
        <v>5260</v>
      </c>
      <c r="F129" s="58">
        <v>19372</v>
      </c>
      <c r="G129" s="58">
        <v>1748</v>
      </c>
      <c r="H129" s="58">
        <v>1048933</v>
      </c>
      <c r="I129" s="58">
        <v>138</v>
      </c>
      <c r="J129" s="58">
        <v>7601</v>
      </c>
      <c r="K129" s="58">
        <v>26952</v>
      </c>
      <c r="L129" s="58">
        <v>925</v>
      </c>
      <c r="M129" s="58">
        <f t="shared" si="32"/>
        <v>1774751</v>
      </c>
      <c r="N129" s="58">
        <f t="shared" si="33"/>
        <v>276</v>
      </c>
      <c r="O129" s="58">
        <f t="shared" si="34"/>
        <v>6430.257246376812</v>
      </c>
      <c r="P129" s="58">
        <f t="shared" si="35"/>
        <v>26952</v>
      </c>
      <c r="Q129" s="58">
        <f t="shared" si="36"/>
        <v>925</v>
      </c>
    </row>
    <row r="130" spans="1:18" s="58" customFormat="1" x14ac:dyDescent="0.2">
      <c r="A130" s="58" t="s">
        <v>189</v>
      </c>
      <c r="B130" s="58">
        <v>4</v>
      </c>
      <c r="C130" s="58">
        <v>365082</v>
      </c>
      <c r="D130" s="58">
        <v>92</v>
      </c>
      <c r="E130" s="58">
        <v>3968</v>
      </c>
      <c r="F130" s="58">
        <v>10948</v>
      </c>
      <c r="G130" s="58">
        <v>1801</v>
      </c>
      <c r="H130" s="58">
        <v>405430</v>
      </c>
      <c r="I130" s="58">
        <v>92</v>
      </c>
      <c r="J130" s="58">
        <v>4407</v>
      </c>
      <c r="K130" s="58">
        <v>19314</v>
      </c>
      <c r="L130" s="58">
        <v>1529</v>
      </c>
      <c r="M130" s="58">
        <f t="shared" si="32"/>
        <v>770512</v>
      </c>
      <c r="N130" s="58">
        <f t="shared" si="33"/>
        <v>184</v>
      </c>
      <c r="O130" s="58">
        <f t="shared" si="34"/>
        <v>4187.565217391304</v>
      </c>
      <c r="P130" s="58">
        <f t="shared" si="35"/>
        <v>19314</v>
      </c>
      <c r="Q130" s="58">
        <f t="shared" si="36"/>
        <v>1529</v>
      </c>
    </row>
    <row r="131" spans="1:18" s="58" customFormat="1" x14ac:dyDescent="0.2">
      <c r="A131" s="58" t="s">
        <v>190</v>
      </c>
      <c r="B131" s="58">
        <v>6</v>
      </c>
      <c r="C131" s="58">
        <v>522325</v>
      </c>
      <c r="D131" s="58">
        <v>138</v>
      </c>
      <c r="E131" s="58">
        <v>3785</v>
      </c>
      <c r="F131" s="58">
        <v>8642</v>
      </c>
      <c r="G131" s="58">
        <v>2055</v>
      </c>
      <c r="H131" s="58">
        <v>749646</v>
      </c>
      <c r="I131" s="58">
        <v>138</v>
      </c>
      <c r="J131" s="58">
        <v>5432</v>
      </c>
      <c r="K131" s="58">
        <v>32471</v>
      </c>
      <c r="L131" s="58">
        <v>1844</v>
      </c>
      <c r="M131" s="58">
        <f t="shared" si="32"/>
        <v>1271971</v>
      </c>
      <c r="N131" s="58">
        <f t="shared" si="33"/>
        <v>276</v>
      </c>
      <c r="O131" s="58">
        <f t="shared" si="34"/>
        <v>4608.590579710145</v>
      </c>
      <c r="P131" s="58">
        <f t="shared" si="35"/>
        <v>32471</v>
      </c>
      <c r="Q131" s="58">
        <f t="shared" si="36"/>
        <v>1844</v>
      </c>
    </row>
    <row r="132" spans="1:18" s="59" customFormat="1" x14ac:dyDescent="0.2">
      <c r="A132" s="59" t="s">
        <v>191</v>
      </c>
      <c r="B132" s="59">
        <v>15</v>
      </c>
      <c r="C132" s="59">
        <v>1565572</v>
      </c>
      <c r="D132" s="59">
        <v>344</v>
      </c>
      <c r="E132" s="59">
        <v>4551</v>
      </c>
      <c r="F132" s="59">
        <v>14321</v>
      </c>
      <c r="G132" s="59">
        <v>1167</v>
      </c>
      <c r="H132" s="59">
        <v>1783852</v>
      </c>
      <c r="I132" s="59">
        <v>344</v>
      </c>
      <c r="J132" s="59">
        <v>5186</v>
      </c>
      <c r="K132" s="59">
        <v>24462</v>
      </c>
      <c r="L132" s="59">
        <v>1046</v>
      </c>
      <c r="M132" s="59">
        <f t="shared" si="32"/>
        <v>3349424</v>
      </c>
      <c r="N132" s="59">
        <f t="shared" si="33"/>
        <v>688</v>
      </c>
      <c r="O132" s="59">
        <f t="shared" si="34"/>
        <v>4868.3488372093025</v>
      </c>
      <c r="P132" s="59">
        <f t="shared" si="35"/>
        <v>24462</v>
      </c>
      <c r="Q132" s="59">
        <f t="shared" si="36"/>
        <v>1046</v>
      </c>
    </row>
    <row r="133" spans="1:18" s="59" customFormat="1" x14ac:dyDescent="0.2">
      <c r="A133" s="59" t="s">
        <v>185</v>
      </c>
      <c r="B133" s="59">
        <v>7</v>
      </c>
      <c r="C133" s="59">
        <v>475022</v>
      </c>
      <c r="D133" s="59">
        <v>159</v>
      </c>
      <c r="E133" s="59">
        <v>2988</v>
      </c>
      <c r="F133" s="59">
        <v>11297</v>
      </c>
      <c r="G133" s="59">
        <v>1490</v>
      </c>
      <c r="H133" s="59">
        <v>498719</v>
      </c>
      <c r="I133" s="59">
        <v>159</v>
      </c>
      <c r="J133" s="59">
        <v>3137</v>
      </c>
      <c r="K133" s="59">
        <v>12901</v>
      </c>
      <c r="L133" s="59">
        <v>1037</v>
      </c>
      <c r="M133" s="59">
        <f t="shared" si="32"/>
        <v>973741</v>
      </c>
      <c r="N133" s="59">
        <f t="shared" si="33"/>
        <v>318</v>
      </c>
      <c r="O133" s="59">
        <f t="shared" si="34"/>
        <v>3062.0786163522012</v>
      </c>
      <c r="P133" s="59">
        <f t="shared" si="35"/>
        <v>12901</v>
      </c>
      <c r="Q133" s="59">
        <f t="shared" si="36"/>
        <v>1037</v>
      </c>
    </row>
    <row r="134" spans="1:18" s="59" customFormat="1" x14ac:dyDescent="0.2">
      <c r="A134" s="59" t="s">
        <v>184</v>
      </c>
      <c r="B134" s="59">
        <v>6</v>
      </c>
      <c r="C134" s="59">
        <v>482602</v>
      </c>
      <c r="D134" s="59">
        <v>136</v>
      </c>
      <c r="E134" s="59">
        <f>C134/D134</f>
        <v>3548.544117647059</v>
      </c>
      <c r="F134" s="59">
        <v>7923</v>
      </c>
      <c r="G134" s="59">
        <v>1857</v>
      </c>
      <c r="H134" s="59">
        <v>595660</v>
      </c>
      <c r="I134" s="59">
        <v>136</v>
      </c>
      <c r="J134" s="59">
        <f>H134/I134</f>
        <v>4379.8529411764703</v>
      </c>
      <c r="K134" s="59">
        <v>19099</v>
      </c>
      <c r="L134" s="59">
        <v>1896</v>
      </c>
      <c r="M134" s="59">
        <f>C134+H134</f>
        <v>1078262</v>
      </c>
      <c r="N134" s="59">
        <f>D134+I134</f>
        <v>272</v>
      </c>
      <c r="O134" s="59">
        <f>M134/N134</f>
        <v>3964.1985294117649</v>
      </c>
      <c r="P134" s="59">
        <f>MAX(F134,K134)</f>
        <v>19099</v>
      </c>
      <c r="Q134" s="59">
        <f>MIN(G134,L134)</f>
        <v>1857</v>
      </c>
    </row>
    <row r="135" spans="1:18" s="59" customFormat="1" x14ac:dyDescent="0.2">
      <c r="A135" s="59" t="s">
        <v>454</v>
      </c>
      <c r="B135" s="59">
        <v>4</v>
      </c>
      <c r="C135" s="59">
        <f>257731+4890+2849+3215+3692+2791+2987+2559+3000+3654+2825+2769+2923+2951+3811+2920+2887+3628+2890+2942+3234+2864+3214+4525</f>
        <v>331751</v>
      </c>
      <c r="D135" s="59">
        <v>92</v>
      </c>
      <c r="E135" s="59">
        <f>C135/D135</f>
        <v>3605.9891304347825</v>
      </c>
      <c r="F135" s="59">
        <v>5678</v>
      </c>
      <c r="G135" s="59">
        <v>2559</v>
      </c>
      <c r="H135" s="59">
        <f>321954+3688+3139+2459+3319+5159+8618+1767+1950+4897+13616+6916+3958+3866+7461+5342+4822+5654+1767+3883+8571+4781+2222+1620</f>
        <v>431429</v>
      </c>
      <c r="I135" s="59">
        <v>92</v>
      </c>
      <c r="J135" s="59">
        <f>H135/I135</f>
        <v>4689.445652173913</v>
      </c>
      <c r="K135" s="59">
        <v>17254</v>
      </c>
      <c r="L135" s="59">
        <v>1767</v>
      </c>
      <c r="M135" s="59">
        <f>C135+H135</f>
        <v>763180</v>
      </c>
      <c r="N135" s="59">
        <f>D135+I135</f>
        <v>184</v>
      </c>
      <c r="O135" s="59">
        <f>M135/N135</f>
        <v>4147.717391304348</v>
      </c>
      <c r="P135" s="59">
        <f>MAX(F135,K135)</f>
        <v>17254</v>
      </c>
      <c r="Q135" s="59">
        <f>MIN(G135,L135)</f>
        <v>1767</v>
      </c>
    </row>
    <row r="136" spans="1:18" s="21" customFormat="1" x14ac:dyDescent="0.2">
      <c r="A136" s="21" t="s">
        <v>480</v>
      </c>
      <c r="B136" s="21">
        <v>11</v>
      </c>
      <c r="C136" s="21">
        <f>748437+4684+5362+5893+4494+5038+5671+5716+6041</f>
        <v>791336</v>
      </c>
      <c r="D136" s="21">
        <v>256</v>
      </c>
      <c r="E136" s="21">
        <f>C136/D136</f>
        <v>3091.15625</v>
      </c>
      <c r="F136" s="21">
        <v>7657</v>
      </c>
      <c r="G136" s="21">
        <f>G238</f>
        <v>1567</v>
      </c>
      <c r="H136" s="21">
        <f>556006+7962+2624+1543+1904+2567+1198+2361</f>
        <v>576165</v>
      </c>
      <c r="I136" s="21">
        <v>255</v>
      </c>
      <c r="J136" s="21">
        <f>H136/I136</f>
        <v>2259.4705882352941</v>
      </c>
      <c r="K136" s="21">
        <f>K238</f>
        <v>11336</v>
      </c>
      <c r="L136" s="21">
        <f>L238</f>
        <v>323</v>
      </c>
      <c r="M136" s="21">
        <f t="shared" ref="M136" si="37">C136+H136</f>
        <v>1367501</v>
      </c>
      <c r="N136" s="21">
        <f t="shared" ref="N136" si="38">D136+I136</f>
        <v>511</v>
      </c>
      <c r="O136" s="21">
        <f t="shared" ref="O136" si="39">M136/N136</f>
        <v>2676.1272015655577</v>
      </c>
      <c r="P136" s="21">
        <f>P238</f>
        <v>11336</v>
      </c>
      <c r="Q136" s="21">
        <f>Q238</f>
        <v>323</v>
      </c>
    </row>
    <row r="137" spans="1:18" s="21" customFormat="1" x14ac:dyDescent="0.2">
      <c r="A137" s="21" t="s">
        <v>479</v>
      </c>
      <c r="B137" s="21">
        <v>5</v>
      </c>
      <c r="C137" s="21">
        <v>221787</v>
      </c>
      <c r="D137" s="21">
        <v>80</v>
      </c>
      <c r="E137" s="21">
        <f>C137/D137</f>
        <v>2772.3375000000001</v>
      </c>
      <c r="F137" s="21">
        <v>4512</v>
      </c>
      <c r="G137" s="21">
        <f>G275</f>
        <v>1938</v>
      </c>
      <c r="H137" s="21">
        <f>118483</f>
        <v>118483</v>
      </c>
      <c r="I137" s="21">
        <v>80</v>
      </c>
      <c r="J137" s="21">
        <f>H137/I137</f>
        <v>1481.0374999999999</v>
      </c>
      <c r="K137" s="21">
        <v>4644</v>
      </c>
      <c r="L137" s="21">
        <v>450</v>
      </c>
      <c r="M137" s="21">
        <f t="shared" si="32"/>
        <v>340270</v>
      </c>
      <c r="N137" s="21">
        <f t="shared" si="33"/>
        <v>160</v>
      </c>
      <c r="O137" s="21">
        <f t="shared" si="34"/>
        <v>2126.6875</v>
      </c>
      <c r="P137" s="21">
        <f>P275</f>
        <v>4644</v>
      </c>
      <c r="Q137" s="21">
        <f>Q275</f>
        <v>427</v>
      </c>
      <c r="R137" s="69"/>
    </row>
    <row r="138" spans="1:18" x14ac:dyDescent="0.2">
      <c r="C138" s="60"/>
      <c r="H138" s="60"/>
    </row>
    <row r="139" spans="1:18" s="61" customFormat="1" x14ac:dyDescent="0.2">
      <c r="A139" s="61" t="s">
        <v>2</v>
      </c>
      <c r="B139" s="61">
        <f>SUM(B127:B137)</f>
        <v>88</v>
      </c>
      <c r="C139" s="61">
        <f>SUM(C127:C137)</f>
        <v>8988515</v>
      </c>
      <c r="D139" s="61">
        <f>SUM(D127:D137)</f>
        <v>1954</v>
      </c>
      <c r="E139" s="61">
        <f>C139/D139</f>
        <v>4600.0588536335717</v>
      </c>
      <c r="F139" s="61">
        <f>MAX(F127:F137)</f>
        <v>21010</v>
      </c>
      <c r="G139" s="61">
        <f>MIN(G127:G137)</f>
        <v>1167</v>
      </c>
      <c r="H139" s="61">
        <f>SUM(H127:H137)</f>
        <v>10021205</v>
      </c>
      <c r="I139" s="61">
        <f>SUM(I127:I137)</f>
        <v>1953</v>
      </c>
      <c r="J139" s="61">
        <f>H139/I139</f>
        <v>5131.1853558627754</v>
      </c>
      <c r="K139" s="61">
        <f>MAX(K127:K137)</f>
        <v>46802</v>
      </c>
      <c r="L139" s="61">
        <f>MIN(L127:L137)</f>
        <v>323</v>
      </c>
      <c r="M139" s="61">
        <f>SUM(M127:M137)</f>
        <v>19009720</v>
      </c>
      <c r="N139" s="61">
        <f>SUM(N127:N137)</f>
        <v>3907</v>
      </c>
      <c r="O139" s="61">
        <f>M139/N139</f>
        <v>4865.5541336063479</v>
      </c>
      <c r="P139" s="61">
        <f>MAX(P127:P137)</f>
        <v>46802</v>
      </c>
      <c r="Q139" s="61">
        <f>MIN(Q127:Q137)</f>
        <v>323</v>
      </c>
    </row>
    <row r="140" spans="1:18" x14ac:dyDescent="0.2">
      <c r="C140" s="79">
        <f>C139/M139</f>
        <v>0.47283784295612979</v>
      </c>
      <c r="H140" s="79">
        <f>H139/M139</f>
        <v>0.52716215704387015</v>
      </c>
    </row>
    <row r="141" spans="1:18" x14ac:dyDescent="0.2">
      <c r="A141" s="67" t="s">
        <v>388</v>
      </c>
      <c r="B141" s="67">
        <f>N136-496</f>
        <v>15</v>
      </c>
    </row>
    <row r="143" spans="1:18" x14ac:dyDescent="0.2">
      <c r="A143" s="67" t="s">
        <v>176</v>
      </c>
      <c r="B143" s="61">
        <f>SUM(C143:Q143)</f>
        <v>0</v>
      </c>
      <c r="C143" s="62">
        <f>C139-C120-C238-SUM(C242:C274)</f>
        <v>0</v>
      </c>
      <c r="D143" s="62">
        <f>D139-D120-D238-SUM(D242:D274)</f>
        <v>0</v>
      </c>
      <c r="H143" s="62">
        <f>H139-H120-H238-SUM(H242:H274)</f>
        <v>0</v>
      </c>
      <c r="I143" s="62">
        <f>I139-I120-I238-SUM(I242:I274)</f>
        <v>0</v>
      </c>
      <c r="M143" s="62">
        <f>M139-M120-M238-SUM(M242:M274)</f>
        <v>0</v>
      </c>
      <c r="N143" s="62">
        <f>N139-N120-N238-SUM(N242:N274)</f>
        <v>0</v>
      </c>
    </row>
    <row r="145" spans="1:21" x14ac:dyDescent="0.2">
      <c r="C145" s="59"/>
    </row>
    <row r="146" spans="1:21" x14ac:dyDescent="0.2">
      <c r="A146" s="67" t="s">
        <v>361</v>
      </c>
      <c r="B146" s="62">
        <v>15070</v>
      </c>
      <c r="C146" s="59"/>
      <c r="D146" s="18"/>
    </row>
    <row r="147" spans="1:21" x14ac:dyDescent="0.2">
      <c r="A147" s="67" t="s">
        <v>362</v>
      </c>
      <c r="B147" s="62">
        <v>1421</v>
      </c>
      <c r="D147" s="18"/>
    </row>
    <row r="148" spans="1:21" x14ac:dyDescent="0.2">
      <c r="D148" s="18"/>
    </row>
    <row r="149" spans="1:21" x14ac:dyDescent="0.2">
      <c r="A149" s="67" t="s">
        <v>363</v>
      </c>
      <c r="B149" s="62">
        <v>10156</v>
      </c>
    </row>
    <row r="150" spans="1:21" x14ac:dyDescent="0.2">
      <c r="A150" s="67" t="s">
        <v>364</v>
      </c>
      <c r="B150" s="62">
        <v>1872</v>
      </c>
      <c r="S150" s="62" t="s">
        <v>652</v>
      </c>
    </row>
    <row r="151" spans="1:21" x14ac:dyDescent="0.2">
      <c r="S151" s="62" t="s">
        <v>648</v>
      </c>
    </row>
    <row r="152" spans="1:21" x14ac:dyDescent="0.2">
      <c r="A152" s="67" t="s">
        <v>365</v>
      </c>
      <c r="B152" s="62">
        <v>3102</v>
      </c>
      <c r="S152" s="62" t="s">
        <v>649</v>
      </c>
    </row>
    <row r="154" spans="1:21" x14ac:dyDescent="0.2">
      <c r="A154" s="71" t="s">
        <v>540</v>
      </c>
      <c r="B154" s="78" t="s">
        <v>183</v>
      </c>
      <c r="C154" s="78" t="s">
        <v>180</v>
      </c>
      <c r="D154" s="78" t="s">
        <v>13</v>
      </c>
      <c r="E154" s="78" t="s">
        <v>369</v>
      </c>
      <c r="F154" s="78" t="s">
        <v>14</v>
      </c>
      <c r="G154" s="78" t="s">
        <v>15</v>
      </c>
      <c r="H154" s="78" t="s">
        <v>181</v>
      </c>
      <c r="I154" s="78" t="s">
        <v>13</v>
      </c>
      <c r="J154" s="78" t="s">
        <v>369</v>
      </c>
      <c r="K154" s="78" t="s">
        <v>14</v>
      </c>
      <c r="L154" s="78" t="s">
        <v>15</v>
      </c>
      <c r="M154" s="78" t="s">
        <v>182</v>
      </c>
      <c r="N154" s="78" t="s">
        <v>13</v>
      </c>
      <c r="O154" s="78" t="s">
        <v>369</v>
      </c>
      <c r="P154" s="78" t="s">
        <v>14</v>
      </c>
      <c r="Q154" s="78" t="s">
        <v>15</v>
      </c>
      <c r="R154" s="82" t="s">
        <v>570</v>
      </c>
      <c r="S154" s="82" t="s">
        <v>653</v>
      </c>
      <c r="T154" s="82" t="s">
        <v>442</v>
      </c>
      <c r="U154" s="82" t="s">
        <v>443</v>
      </c>
    </row>
    <row r="155" spans="1:21" s="21" customFormat="1" x14ac:dyDescent="0.2">
      <c r="A155" s="21" t="s">
        <v>396</v>
      </c>
      <c r="B155" s="21">
        <f t="shared" ref="B155:B233" si="40">MAX(D155,I155)</f>
        <v>2</v>
      </c>
      <c r="C155" s="21">
        <v>6184</v>
      </c>
      <c r="D155" s="21">
        <v>2</v>
      </c>
      <c r="E155" s="21">
        <f t="shared" ref="E155:E171" si="41">C155/D155</f>
        <v>3092</v>
      </c>
      <c r="F155" s="21">
        <v>3912</v>
      </c>
      <c r="G155" s="21">
        <v>2272</v>
      </c>
      <c r="H155" s="21">
        <v>4394</v>
      </c>
      <c r="I155" s="21">
        <v>2</v>
      </c>
      <c r="J155" s="21">
        <f t="shared" ref="J155:J171" si="42">H155/I155</f>
        <v>2197</v>
      </c>
      <c r="K155" s="21">
        <v>2201</v>
      </c>
      <c r="L155" s="21">
        <v>2193</v>
      </c>
      <c r="M155" s="21">
        <f t="shared" ref="M155:M215" si="43">C155+H155</f>
        <v>10578</v>
      </c>
      <c r="N155" s="21">
        <f t="shared" ref="N155:N215" si="44">D155+I155</f>
        <v>4</v>
      </c>
      <c r="O155" s="21">
        <f t="shared" ref="O155:O172" si="45">M155/N155</f>
        <v>2644.5</v>
      </c>
      <c r="P155" s="21">
        <f t="shared" ref="P155:P172" si="46">MAX(F155,K155)</f>
        <v>3912</v>
      </c>
      <c r="Q155" s="21">
        <f t="shared" ref="Q155:Q172" si="47">MIN(G155,L155)</f>
        <v>2193</v>
      </c>
      <c r="R155" s="69"/>
      <c r="S155" s="69">
        <f>IF(E155&gt;J155,1,0)</f>
        <v>1</v>
      </c>
      <c r="T155" s="69">
        <f t="shared" ref="T155:U157" si="48">IF(F155&gt;K155,1,0)</f>
        <v>1</v>
      </c>
      <c r="U155" s="69">
        <f t="shared" si="48"/>
        <v>1</v>
      </c>
    </row>
    <row r="156" spans="1:21" s="21" customFormat="1" x14ac:dyDescent="0.2">
      <c r="A156" s="21" t="s">
        <v>569</v>
      </c>
      <c r="B156" s="21">
        <f t="shared" ref="B156" si="49">MAX(D156,I156)</f>
        <v>2</v>
      </c>
      <c r="C156" s="21">
        <f>4433+5038</f>
        <v>9471</v>
      </c>
      <c r="D156" s="21">
        <v>2</v>
      </c>
      <c r="E156" s="21">
        <f t="shared" ref="E156" si="50">C156/D156</f>
        <v>4735.5</v>
      </c>
      <c r="F156" s="21">
        <v>5038</v>
      </c>
      <c r="G156" s="21">
        <v>4433</v>
      </c>
      <c r="H156" s="21">
        <v>1815</v>
      </c>
      <c r="I156" s="21">
        <v>1</v>
      </c>
      <c r="J156" s="21">
        <f t="shared" ref="J156" si="51">H156/I156</f>
        <v>1815</v>
      </c>
      <c r="K156" s="21">
        <v>1815</v>
      </c>
      <c r="L156" s="21">
        <v>1815</v>
      </c>
      <c r="M156" s="21">
        <f t="shared" ref="M156:N158" si="52">C156+H156</f>
        <v>11286</v>
      </c>
      <c r="N156" s="21">
        <f t="shared" si="52"/>
        <v>3</v>
      </c>
      <c r="O156" s="21">
        <f>M156/N156</f>
        <v>3762</v>
      </c>
      <c r="P156" s="21">
        <f>MAX(F156,K156)</f>
        <v>5038</v>
      </c>
      <c r="Q156" s="21">
        <f>MIN(G156,L156)</f>
        <v>1815</v>
      </c>
      <c r="R156" s="69"/>
      <c r="S156" s="69">
        <f t="shared" ref="S156:S220" si="53">IF(E156&gt;J156,1,0)</f>
        <v>1</v>
      </c>
      <c r="T156" s="69">
        <f t="shared" si="48"/>
        <v>1</v>
      </c>
      <c r="U156" s="69">
        <f t="shared" si="48"/>
        <v>1</v>
      </c>
    </row>
    <row r="157" spans="1:21" s="21" customFormat="1" x14ac:dyDescent="0.2">
      <c r="A157" s="21" t="s">
        <v>444</v>
      </c>
      <c r="B157" s="21">
        <f t="shared" si="40"/>
        <v>1</v>
      </c>
      <c r="C157" s="21">
        <v>2723</v>
      </c>
      <c r="D157" s="21">
        <v>1</v>
      </c>
      <c r="E157" s="21">
        <f t="shared" si="41"/>
        <v>2723</v>
      </c>
      <c r="F157" s="21">
        <v>2723</v>
      </c>
      <c r="G157" s="21">
        <v>2723</v>
      </c>
      <c r="H157" s="21">
        <v>1601</v>
      </c>
      <c r="I157" s="21">
        <v>1</v>
      </c>
      <c r="J157" s="21">
        <f t="shared" si="42"/>
        <v>1601</v>
      </c>
      <c r="K157" s="21">
        <v>1601</v>
      </c>
      <c r="L157" s="21">
        <v>1601</v>
      </c>
      <c r="M157" s="21">
        <f t="shared" si="52"/>
        <v>4324</v>
      </c>
      <c r="N157" s="21">
        <f t="shared" si="52"/>
        <v>2</v>
      </c>
      <c r="O157" s="21">
        <f>M157/N157</f>
        <v>2162</v>
      </c>
      <c r="P157" s="21">
        <f>MAX(F157,K157)</f>
        <v>2723</v>
      </c>
      <c r="Q157" s="21">
        <f>MIN(G157,L157)</f>
        <v>1601</v>
      </c>
      <c r="R157" s="69"/>
      <c r="S157" s="69">
        <f t="shared" si="53"/>
        <v>1</v>
      </c>
      <c r="T157" s="69">
        <f t="shared" si="48"/>
        <v>1</v>
      </c>
      <c r="U157" s="69">
        <f t="shared" si="48"/>
        <v>1</v>
      </c>
    </row>
    <row r="158" spans="1:21" s="21" customFormat="1" x14ac:dyDescent="0.2">
      <c r="A158" s="21" t="s">
        <v>435</v>
      </c>
      <c r="B158" s="21">
        <f t="shared" si="40"/>
        <v>2</v>
      </c>
      <c r="C158" s="21">
        <v>5105</v>
      </c>
      <c r="D158" s="21">
        <v>2</v>
      </c>
      <c r="E158" s="21">
        <f t="shared" si="41"/>
        <v>2552.5</v>
      </c>
      <c r="F158" s="21">
        <v>2667</v>
      </c>
      <c r="G158" s="21">
        <v>2438</v>
      </c>
      <c r="H158" s="21">
        <v>7548</v>
      </c>
      <c r="I158" s="21">
        <v>2</v>
      </c>
      <c r="J158" s="21">
        <f t="shared" si="42"/>
        <v>3774</v>
      </c>
      <c r="K158" s="21">
        <v>4016</v>
      </c>
      <c r="L158" s="21">
        <v>3532</v>
      </c>
      <c r="M158" s="21">
        <f t="shared" si="52"/>
        <v>12653</v>
      </c>
      <c r="N158" s="21">
        <f t="shared" si="52"/>
        <v>4</v>
      </c>
      <c r="O158" s="21">
        <f t="shared" si="45"/>
        <v>3163.25</v>
      </c>
      <c r="P158" s="21">
        <f t="shared" si="46"/>
        <v>4016</v>
      </c>
      <c r="Q158" s="21">
        <f t="shared" si="47"/>
        <v>2438</v>
      </c>
      <c r="R158" s="69"/>
      <c r="S158" s="69">
        <f t="shared" si="53"/>
        <v>0</v>
      </c>
      <c r="T158" s="69">
        <f t="shared" ref="T158:T236" si="54">IF(F158&gt;K158,1,0)</f>
        <v>0</v>
      </c>
      <c r="U158" s="69">
        <f t="shared" ref="U158:U236" si="55">IF(G158&gt;L158,1,0)</f>
        <v>0</v>
      </c>
    </row>
    <row r="159" spans="1:21" s="21" customFormat="1" x14ac:dyDescent="0.2">
      <c r="A159" s="21" t="s">
        <v>412</v>
      </c>
      <c r="B159" s="21">
        <f t="shared" si="40"/>
        <v>8</v>
      </c>
      <c r="C159" s="21">
        <f>10305+2188+5779+4309</f>
        <v>22581</v>
      </c>
      <c r="D159" s="21">
        <v>7</v>
      </c>
      <c r="E159" s="21">
        <f t="shared" si="41"/>
        <v>3225.8571428571427</v>
      </c>
      <c r="F159" s="21">
        <v>5779</v>
      </c>
      <c r="G159" s="21">
        <v>2133</v>
      </c>
      <c r="H159" s="21">
        <f>10675+2230+1866+2098+2567</f>
        <v>19436</v>
      </c>
      <c r="I159" s="21">
        <v>8</v>
      </c>
      <c r="J159" s="21">
        <f t="shared" si="42"/>
        <v>2429.5</v>
      </c>
      <c r="K159" s="21">
        <v>3368</v>
      </c>
      <c r="L159" s="21">
        <v>1866</v>
      </c>
      <c r="M159" s="21">
        <f t="shared" si="43"/>
        <v>42017</v>
      </c>
      <c r="N159" s="21">
        <f t="shared" si="44"/>
        <v>15</v>
      </c>
      <c r="O159" s="21">
        <f t="shared" si="45"/>
        <v>2801.1333333333332</v>
      </c>
      <c r="P159" s="21">
        <f t="shared" si="46"/>
        <v>5779</v>
      </c>
      <c r="Q159" s="21">
        <f t="shared" si="47"/>
        <v>1866</v>
      </c>
      <c r="R159" s="69"/>
      <c r="S159" s="69">
        <f t="shared" si="53"/>
        <v>1</v>
      </c>
      <c r="T159" s="69">
        <f t="shared" si="54"/>
        <v>1</v>
      </c>
      <c r="U159" s="69">
        <f t="shared" si="55"/>
        <v>1</v>
      </c>
    </row>
    <row r="160" spans="1:21" s="21" customFormat="1" x14ac:dyDescent="0.2">
      <c r="A160" s="21" t="s">
        <v>447</v>
      </c>
      <c r="B160" s="21">
        <f t="shared" si="40"/>
        <v>1</v>
      </c>
      <c r="C160" s="21">
        <v>3166</v>
      </c>
      <c r="D160" s="21">
        <v>1</v>
      </c>
      <c r="E160" s="21">
        <f t="shared" si="41"/>
        <v>3166</v>
      </c>
      <c r="F160" s="21">
        <v>3166</v>
      </c>
      <c r="G160" s="21">
        <v>3166</v>
      </c>
      <c r="H160" s="21">
        <v>1603</v>
      </c>
      <c r="I160" s="21">
        <v>1</v>
      </c>
      <c r="J160" s="21">
        <f t="shared" si="42"/>
        <v>1603</v>
      </c>
      <c r="K160" s="21">
        <v>1603</v>
      </c>
      <c r="L160" s="21">
        <v>1603</v>
      </c>
      <c r="M160" s="21">
        <f>C160+H160</f>
        <v>4769</v>
      </c>
      <c r="N160" s="21">
        <f>D160+I160</f>
        <v>2</v>
      </c>
      <c r="O160" s="21">
        <f>M160/N160</f>
        <v>2384.5</v>
      </c>
      <c r="P160" s="21">
        <f>MAX(F160,K160)</f>
        <v>3166</v>
      </c>
      <c r="Q160" s="21">
        <f>MIN(G160,L160)</f>
        <v>1603</v>
      </c>
      <c r="R160" s="69"/>
      <c r="S160" s="69">
        <f t="shared" si="53"/>
        <v>1</v>
      </c>
      <c r="T160" s="69">
        <f t="shared" si="54"/>
        <v>1</v>
      </c>
      <c r="U160" s="69">
        <f t="shared" si="55"/>
        <v>1</v>
      </c>
    </row>
    <row r="161" spans="1:21" s="21" customFormat="1" x14ac:dyDescent="0.2">
      <c r="A161" s="21" t="s">
        <v>266</v>
      </c>
      <c r="B161" s="21">
        <f t="shared" si="40"/>
        <v>8</v>
      </c>
      <c r="C161" s="21">
        <f>14928+3644+4334</f>
        <v>22906</v>
      </c>
      <c r="D161" s="21">
        <v>8</v>
      </c>
      <c r="E161" s="21">
        <f t="shared" si="41"/>
        <v>2863.25</v>
      </c>
      <c r="F161" s="21">
        <v>4334</v>
      </c>
      <c r="G161" s="21">
        <v>2079</v>
      </c>
      <c r="H161" s="21">
        <f>7180+2371+1554</f>
        <v>11105</v>
      </c>
      <c r="I161" s="21">
        <v>8</v>
      </c>
      <c r="J161" s="21">
        <f t="shared" si="42"/>
        <v>1388.125</v>
      </c>
      <c r="K161" s="21">
        <v>2371</v>
      </c>
      <c r="L161" s="21">
        <v>1027</v>
      </c>
      <c r="M161" s="21">
        <f t="shared" si="43"/>
        <v>34011</v>
      </c>
      <c r="N161" s="21">
        <f t="shared" si="44"/>
        <v>16</v>
      </c>
      <c r="O161" s="21">
        <f t="shared" si="45"/>
        <v>2125.6875</v>
      </c>
      <c r="P161" s="21">
        <f t="shared" si="46"/>
        <v>4334</v>
      </c>
      <c r="Q161" s="21">
        <f t="shared" si="47"/>
        <v>1027</v>
      </c>
      <c r="R161" s="69"/>
      <c r="S161" s="69">
        <f t="shared" si="53"/>
        <v>1</v>
      </c>
      <c r="T161" s="69">
        <f t="shared" si="54"/>
        <v>1</v>
      </c>
      <c r="U161" s="69">
        <f t="shared" si="55"/>
        <v>1</v>
      </c>
    </row>
    <row r="162" spans="1:21" s="21" customFormat="1" x14ac:dyDescent="0.2">
      <c r="A162" s="21" t="s">
        <v>25</v>
      </c>
      <c r="B162" s="21">
        <f t="shared" si="40"/>
        <v>4</v>
      </c>
      <c r="C162" s="21">
        <f>1926+4416+4065+6041</f>
        <v>16448</v>
      </c>
      <c r="D162" s="21">
        <v>4</v>
      </c>
      <c r="E162" s="21">
        <f t="shared" si="41"/>
        <v>4112</v>
      </c>
      <c r="F162" s="21">
        <v>6041</v>
      </c>
      <c r="G162" s="21">
        <v>1926</v>
      </c>
      <c r="H162" s="21">
        <f>2501+1647+2187</f>
        <v>6335</v>
      </c>
      <c r="I162" s="21">
        <v>3</v>
      </c>
      <c r="J162" s="21">
        <f t="shared" si="42"/>
        <v>2111.6666666666665</v>
      </c>
      <c r="K162" s="21">
        <v>2501</v>
      </c>
      <c r="L162" s="21">
        <v>1647</v>
      </c>
      <c r="M162" s="21">
        <f t="shared" si="43"/>
        <v>22783</v>
      </c>
      <c r="N162" s="21">
        <f t="shared" si="44"/>
        <v>7</v>
      </c>
      <c r="O162" s="21">
        <f t="shared" si="45"/>
        <v>3254.7142857142858</v>
      </c>
      <c r="P162" s="21">
        <f t="shared" si="46"/>
        <v>6041</v>
      </c>
      <c r="Q162" s="21">
        <f t="shared" si="47"/>
        <v>1647</v>
      </c>
      <c r="R162" s="69"/>
      <c r="S162" s="69">
        <f t="shared" si="53"/>
        <v>1</v>
      </c>
      <c r="T162" s="69">
        <f t="shared" si="54"/>
        <v>1</v>
      </c>
      <c r="U162" s="69">
        <f t="shared" si="55"/>
        <v>1</v>
      </c>
    </row>
    <row r="163" spans="1:21" s="21" customFormat="1" x14ac:dyDescent="0.2">
      <c r="A163" s="21" t="s">
        <v>31</v>
      </c>
      <c r="B163" s="21">
        <f>MAX(D163,I163)</f>
        <v>5</v>
      </c>
      <c r="C163" s="21">
        <f>3075+7030+2430</f>
        <v>12535</v>
      </c>
      <c r="D163" s="21">
        <v>5</v>
      </c>
      <c r="E163" s="21">
        <f t="shared" ref="E163:E168" si="56">C163/D163</f>
        <v>2507</v>
      </c>
      <c r="F163" s="21">
        <v>3075</v>
      </c>
      <c r="G163" s="21">
        <v>2154</v>
      </c>
      <c r="H163" s="21">
        <f>6820+1628</f>
        <v>8448</v>
      </c>
      <c r="I163" s="21">
        <v>5</v>
      </c>
      <c r="J163" s="21">
        <f>H163/I163</f>
        <v>1689.6</v>
      </c>
      <c r="K163" s="21">
        <v>2190</v>
      </c>
      <c r="L163" s="21">
        <v>1120</v>
      </c>
      <c r="M163" s="21">
        <f t="shared" ref="M163:N168" si="57">C163+H163</f>
        <v>20983</v>
      </c>
      <c r="N163" s="21">
        <f t="shared" si="57"/>
        <v>10</v>
      </c>
      <c r="O163" s="21">
        <f t="shared" si="45"/>
        <v>2098.3000000000002</v>
      </c>
      <c r="P163" s="21">
        <f t="shared" si="46"/>
        <v>3075</v>
      </c>
      <c r="Q163" s="21">
        <f t="shared" si="47"/>
        <v>1120</v>
      </c>
      <c r="R163" s="69"/>
      <c r="S163" s="69">
        <f t="shared" si="53"/>
        <v>1</v>
      </c>
      <c r="T163" s="69">
        <f t="shared" si="54"/>
        <v>1</v>
      </c>
      <c r="U163" s="69">
        <f t="shared" si="55"/>
        <v>1</v>
      </c>
    </row>
    <row r="164" spans="1:21" s="21" customFormat="1" x14ac:dyDescent="0.2">
      <c r="A164" s="21" t="s">
        <v>439</v>
      </c>
      <c r="B164" s="21">
        <f>MAX(D164,I164)</f>
        <v>2</v>
      </c>
      <c r="C164" s="21">
        <v>4361</v>
      </c>
      <c r="D164" s="21">
        <v>2</v>
      </c>
      <c r="E164" s="21">
        <f t="shared" si="56"/>
        <v>2180.5</v>
      </c>
      <c r="F164" s="21">
        <v>2331</v>
      </c>
      <c r="G164" s="21">
        <v>2030</v>
      </c>
      <c r="H164" s="21">
        <v>1631</v>
      </c>
      <c r="I164" s="21">
        <v>2</v>
      </c>
      <c r="J164" s="21">
        <f>H164/I164</f>
        <v>815.5</v>
      </c>
      <c r="K164" s="21">
        <v>1066</v>
      </c>
      <c r="L164" s="21">
        <v>565</v>
      </c>
      <c r="M164" s="21">
        <f t="shared" si="57"/>
        <v>5992</v>
      </c>
      <c r="N164" s="21">
        <f t="shared" si="57"/>
        <v>4</v>
      </c>
      <c r="O164" s="21">
        <f t="shared" si="45"/>
        <v>1498</v>
      </c>
      <c r="P164" s="21">
        <f t="shared" si="46"/>
        <v>2331</v>
      </c>
      <c r="Q164" s="21">
        <f t="shared" si="47"/>
        <v>565</v>
      </c>
      <c r="R164" s="69"/>
      <c r="S164" s="69">
        <f t="shared" si="53"/>
        <v>1</v>
      </c>
      <c r="T164" s="69">
        <f t="shared" si="54"/>
        <v>1</v>
      </c>
      <c r="U164" s="69">
        <f t="shared" si="55"/>
        <v>1</v>
      </c>
    </row>
    <row r="165" spans="1:21" s="21" customFormat="1" x14ac:dyDescent="0.2">
      <c r="A165" s="21" t="s">
        <v>468</v>
      </c>
      <c r="B165" s="21">
        <f>MAX(D165,I165)</f>
        <v>3</v>
      </c>
      <c r="C165" s="21">
        <f>2169+3390+3993</f>
        <v>9552</v>
      </c>
      <c r="D165" s="21">
        <v>3</v>
      </c>
      <c r="E165" s="21">
        <f t="shared" si="56"/>
        <v>3184</v>
      </c>
      <c r="F165" s="21">
        <v>3993</v>
      </c>
      <c r="G165" s="21">
        <v>2169</v>
      </c>
      <c r="H165" s="21">
        <f>656+866+1307</f>
        <v>2829</v>
      </c>
      <c r="I165" s="21">
        <v>3</v>
      </c>
      <c r="J165" s="21">
        <f>H165/I165</f>
        <v>943</v>
      </c>
      <c r="K165" s="21">
        <v>1307</v>
      </c>
      <c r="L165" s="21">
        <v>656</v>
      </c>
      <c r="M165" s="21">
        <f t="shared" ref="M165" si="58">C165+H165</f>
        <v>12381</v>
      </c>
      <c r="N165" s="21">
        <f t="shared" ref="N165" si="59">D165+I165</f>
        <v>6</v>
      </c>
      <c r="O165" s="21">
        <f t="shared" ref="O165" si="60">M165/N165</f>
        <v>2063.5</v>
      </c>
      <c r="P165" s="21">
        <f t="shared" ref="P165" si="61">MAX(F165,K165)</f>
        <v>3993</v>
      </c>
      <c r="Q165" s="21">
        <f t="shared" ref="Q165" si="62">MIN(G165,L165)</f>
        <v>656</v>
      </c>
      <c r="R165" s="69"/>
      <c r="S165" s="69">
        <f t="shared" si="53"/>
        <v>1</v>
      </c>
      <c r="T165" s="69">
        <f t="shared" si="54"/>
        <v>1</v>
      </c>
      <c r="U165" s="69">
        <f t="shared" si="55"/>
        <v>1</v>
      </c>
    </row>
    <row r="166" spans="1:21" s="21" customFormat="1" x14ac:dyDescent="0.2">
      <c r="A166" s="21" t="s">
        <v>273</v>
      </c>
      <c r="B166" s="21">
        <f t="shared" si="40"/>
        <v>1</v>
      </c>
      <c r="C166" s="21">
        <v>5893</v>
      </c>
      <c r="D166" s="21">
        <v>1</v>
      </c>
      <c r="E166" s="21">
        <f t="shared" si="56"/>
        <v>5893</v>
      </c>
      <c r="F166" s="21">
        <v>5893</v>
      </c>
      <c r="G166" s="21">
        <v>5893</v>
      </c>
      <c r="M166" s="21">
        <f t="shared" ref="M166" si="63">C166+H166</f>
        <v>5893</v>
      </c>
      <c r="N166" s="21">
        <f t="shared" ref="N166" si="64">D166+I166</f>
        <v>1</v>
      </c>
      <c r="O166" s="21">
        <f t="shared" ref="O166" si="65">M166/N166</f>
        <v>5893</v>
      </c>
      <c r="P166" s="21">
        <f t="shared" ref="P166" si="66">MAX(F166,K166)</f>
        <v>5893</v>
      </c>
      <c r="Q166" s="21">
        <f t="shared" ref="Q166" si="67">MIN(G166,L166)</f>
        <v>5893</v>
      </c>
      <c r="R166" s="69"/>
      <c r="S166" s="69">
        <f t="shared" ref="S166" si="68">IF(E166&gt;J166,1,0)</f>
        <v>1</v>
      </c>
      <c r="T166" s="69">
        <f t="shared" ref="T166" si="69">IF(F166&gt;K166,1,0)</f>
        <v>1</v>
      </c>
      <c r="U166" s="69">
        <f t="shared" ref="U166" si="70">IF(G166&gt;L166,1,0)</f>
        <v>1</v>
      </c>
    </row>
    <row r="167" spans="1:21" s="21" customFormat="1" x14ac:dyDescent="0.2">
      <c r="A167" s="21" t="s">
        <v>446</v>
      </c>
      <c r="B167" s="21">
        <f t="shared" si="40"/>
        <v>3</v>
      </c>
      <c r="C167" s="21">
        <f>2640+2825+4494</f>
        <v>9959</v>
      </c>
      <c r="D167" s="21">
        <v>3</v>
      </c>
      <c r="E167" s="21">
        <f t="shared" si="56"/>
        <v>3319.6666666666665</v>
      </c>
      <c r="F167" s="21">
        <v>4494</v>
      </c>
      <c r="G167" s="21">
        <v>2640</v>
      </c>
      <c r="H167" s="21">
        <f>1129+728</f>
        <v>1857</v>
      </c>
      <c r="I167" s="21">
        <v>2</v>
      </c>
      <c r="J167" s="21">
        <f>H167/I167</f>
        <v>928.5</v>
      </c>
      <c r="K167" s="21">
        <v>1129</v>
      </c>
      <c r="L167" s="21">
        <v>728</v>
      </c>
      <c r="M167" s="21">
        <f t="shared" si="57"/>
        <v>11816</v>
      </c>
      <c r="N167" s="21">
        <f t="shared" si="57"/>
        <v>5</v>
      </c>
      <c r="O167" s="21">
        <f>M167/N167</f>
        <v>2363.1999999999998</v>
      </c>
      <c r="P167" s="21">
        <f>MAX(F167,K167)</f>
        <v>4494</v>
      </c>
      <c r="Q167" s="21">
        <f>MIN(G167,L167)</f>
        <v>728</v>
      </c>
      <c r="R167" s="69"/>
      <c r="S167" s="69">
        <f t="shared" si="53"/>
        <v>1</v>
      </c>
      <c r="T167" s="69">
        <f t="shared" si="54"/>
        <v>1</v>
      </c>
      <c r="U167" s="69">
        <f t="shared" si="55"/>
        <v>1</v>
      </c>
    </row>
    <row r="168" spans="1:21" s="21" customFormat="1" x14ac:dyDescent="0.2">
      <c r="A168" s="21" t="s">
        <v>473</v>
      </c>
      <c r="B168" s="21">
        <f t="shared" ref="B168" si="71">MAX(D168,I168)</f>
        <v>3</v>
      </c>
      <c r="C168" s="21">
        <f>3000+3492+4363</f>
        <v>10855</v>
      </c>
      <c r="D168" s="21">
        <v>3</v>
      </c>
      <c r="E168" s="21">
        <f t="shared" si="56"/>
        <v>3618.3333333333335</v>
      </c>
      <c r="F168" s="21">
        <v>4363</v>
      </c>
      <c r="G168" s="21">
        <v>3000</v>
      </c>
      <c r="H168" s="21">
        <f>1203+1760+3738</f>
        <v>6701</v>
      </c>
      <c r="I168" s="21">
        <v>3</v>
      </c>
      <c r="J168" s="21">
        <f t="shared" ref="J168" si="72">H168/I168</f>
        <v>2233.6666666666665</v>
      </c>
      <c r="K168" s="21">
        <v>3738</v>
      </c>
      <c r="L168" s="21">
        <v>1203</v>
      </c>
      <c r="M168" s="21">
        <f t="shared" si="57"/>
        <v>17556</v>
      </c>
      <c r="N168" s="21">
        <f t="shared" si="57"/>
        <v>6</v>
      </c>
      <c r="O168" s="21">
        <f t="shared" ref="O168" si="73">M168/N168</f>
        <v>2926</v>
      </c>
      <c r="P168" s="21">
        <f t="shared" ref="P168" si="74">MAX(F168,K168)</f>
        <v>4363</v>
      </c>
      <c r="Q168" s="21">
        <f t="shared" ref="Q168" si="75">MIN(G168,L168)</f>
        <v>1203</v>
      </c>
      <c r="R168" s="69"/>
      <c r="S168" s="69">
        <f t="shared" si="53"/>
        <v>1</v>
      </c>
      <c r="T168" s="69">
        <f t="shared" ref="T168" si="76">IF(F168&gt;K168,1,0)</f>
        <v>1</v>
      </c>
      <c r="U168" s="69">
        <f t="shared" ref="U168" si="77">IF(G168&gt;L168,1,0)</f>
        <v>1</v>
      </c>
    </row>
    <row r="169" spans="1:21" s="21" customFormat="1" x14ac:dyDescent="0.2">
      <c r="A169" s="21" t="s">
        <v>278</v>
      </c>
      <c r="B169" s="21">
        <f t="shared" si="40"/>
        <v>5</v>
      </c>
      <c r="C169" s="21">
        <v>11992</v>
      </c>
      <c r="D169" s="21">
        <v>5</v>
      </c>
      <c r="E169" s="21">
        <f t="shared" si="41"/>
        <v>2398.4</v>
      </c>
      <c r="F169" s="21">
        <v>2812</v>
      </c>
      <c r="G169" s="21">
        <v>1882</v>
      </c>
      <c r="H169" s="21">
        <v>12582</v>
      </c>
      <c r="I169" s="21">
        <v>5</v>
      </c>
      <c r="J169" s="21">
        <f t="shared" si="42"/>
        <v>2516.4</v>
      </c>
      <c r="K169" s="21">
        <v>3578</v>
      </c>
      <c r="L169" s="21">
        <v>1789</v>
      </c>
      <c r="M169" s="21">
        <f t="shared" si="43"/>
        <v>24574</v>
      </c>
      <c r="N169" s="21">
        <f t="shared" si="44"/>
        <v>10</v>
      </c>
      <c r="O169" s="21">
        <f t="shared" si="45"/>
        <v>2457.4</v>
      </c>
      <c r="P169" s="21">
        <f t="shared" si="46"/>
        <v>3578</v>
      </c>
      <c r="Q169" s="21">
        <f t="shared" si="47"/>
        <v>1789</v>
      </c>
      <c r="R169" s="69"/>
      <c r="S169" s="69">
        <f t="shared" si="53"/>
        <v>0</v>
      </c>
      <c r="T169" s="69">
        <f t="shared" si="54"/>
        <v>0</v>
      </c>
      <c r="U169" s="69">
        <f t="shared" si="55"/>
        <v>1</v>
      </c>
    </row>
    <row r="170" spans="1:21" s="21" customFormat="1" x14ac:dyDescent="0.2">
      <c r="A170" s="21" t="s">
        <v>410</v>
      </c>
      <c r="B170" s="21">
        <f t="shared" si="40"/>
        <v>7</v>
      </c>
      <c r="C170" s="21">
        <v>18995</v>
      </c>
      <c r="D170" s="21">
        <v>7</v>
      </c>
      <c r="E170" s="21">
        <f t="shared" si="41"/>
        <v>2713.5714285714284</v>
      </c>
      <c r="F170" s="21">
        <v>3136</v>
      </c>
      <c r="G170" s="21">
        <v>2321</v>
      </c>
      <c r="H170" s="21">
        <v>19527</v>
      </c>
      <c r="I170" s="21">
        <v>7</v>
      </c>
      <c r="J170" s="21">
        <f t="shared" si="42"/>
        <v>2789.5714285714284</v>
      </c>
      <c r="K170" s="21">
        <v>3666</v>
      </c>
      <c r="L170" s="21">
        <v>2211</v>
      </c>
      <c r="M170" s="21">
        <f t="shared" si="43"/>
        <v>38522</v>
      </c>
      <c r="N170" s="21">
        <f t="shared" si="44"/>
        <v>14</v>
      </c>
      <c r="O170" s="21">
        <f t="shared" si="45"/>
        <v>2751.5714285714284</v>
      </c>
      <c r="P170" s="21">
        <f t="shared" si="46"/>
        <v>3666</v>
      </c>
      <c r="Q170" s="21">
        <f t="shared" si="47"/>
        <v>2211</v>
      </c>
      <c r="R170" s="69"/>
      <c r="S170" s="69">
        <f t="shared" si="53"/>
        <v>0</v>
      </c>
      <c r="T170" s="69">
        <f t="shared" si="54"/>
        <v>0</v>
      </c>
      <c r="U170" s="69">
        <f t="shared" si="55"/>
        <v>1</v>
      </c>
    </row>
    <row r="171" spans="1:21" s="21" customFormat="1" x14ac:dyDescent="0.2">
      <c r="A171" s="21" t="s">
        <v>397</v>
      </c>
      <c r="B171" s="21">
        <f t="shared" si="40"/>
        <v>2</v>
      </c>
      <c r="C171" s="21">
        <v>5277</v>
      </c>
      <c r="D171" s="21">
        <v>2</v>
      </c>
      <c r="E171" s="21">
        <f t="shared" si="41"/>
        <v>2638.5</v>
      </c>
      <c r="F171" s="21">
        <v>3070</v>
      </c>
      <c r="G171" s="21">
        <v>2207</v>
      </c>
      <c r="H171" s="21">
        <v>1571</v>
      </c>
      <c r="I171" s="21">
        <v>2</v>
      </c>
      <c r="J171" s="21">
        <f t="shared" si="42"/>
        <v>785.5</v>
      </c>
      <c r="K171" s="21">
        <v>817</v>
      </c>
      <c r="L171" s="21">
        <v>754</v>
      </c>
      <c r="M171" s="21">
        <f t="shared" si="43"/>
        <v>6848</v>
      </c>
      <c r="N171" s="21">
        <f t="shared" si="44"/>
        <v>4</v>
      </c>
      <c r="O171" s="21">
        <f t="shared" si="45"/>
        <v>1712</v>
      </c>
      <c r="P171" s="21">
        <f t="shared" si="46"/>
        <v>3070</v>
      </c>
      <c r="Q171" s="21">
        <f t="shared" si="47"/>
        <v>754</v>
      </c>
      <c r="R171" s="69"/>
      <c r="S171" s="69">
        <f t="shared" si="53"/>
        <v>1</v>
      </c>
      <c r="T171" s="69">
        <f t="shared" si="54"/>
        <v>1</v>
      </c>
      <c r="U171" s="69">
        <f t="shared" si="55"/>
        <v>1</v>
      </c>
    </row>
    <row r="172" spans="1:21" s="21" customFormat="1" x14ac:dyDescent="0.2">
      <c r="A172" s="21" t="s">
        <v>281</v>
      </c>
      <c r="B172" s="21">
        <f t="shared" si="40"/>
        <v>1</v>
      </c>
      <c r="C172" s="21">
        <v>3842</v>
      </c>
      <c r="D172" s="21">
        <v>1</v>
      </c>
      <c r="E172" s="21">
        <f t="shared" ref="E172:E233" si="78">C172/D172</f>
        <v>3842</v>
      </c>
      <c r="F172" s="21">
        <v>3842</v>
      </c>
      <c r="G172" s="21">
        <v>3842</v>
      </c>
      <c r="H172" s="21">
        <v>3810</v>
      </c>
      <c r="I172" s="21">
        <v>1</v>
      </c>
      <c r="J172" s="21">
        <f t="shared" ref="J172:J233" si="79">H172/I172</f>
        <v>3810</v>
      </c>
      <c r="K172" s="21">
        <v>3810</v>
      </c>
      <c r="L172" s="21">
        <v>3810</v>
      </c>
      <c r="M172" s="21">
        <f t="shared" si="43"/>
        <v>7652</v>
      </c>
      <c r="N172" s="21">
        <f t="shared" si="44"/>
        <v>2</v>
      </c>
      <c r="O172" s="21">
        <f t="shared" si="45"/>
        <v>3826</v>
      </c>
      <c r="P172" s="21">
        <f t="shared" si="46"/>
        <v>3842</v>
      </c>
      <c r="Q172" s="21">
        <f t="shared" si="47"/>
        <v>3810</v>
      </c>
      <c r="R172" s="69"/>
      <c r="S172" s="69">
        <f t="shared" si="53"/>
        <v>1</v>
      </c>
      <c r="T172" s="69">
        <f t="shared" si="54"/>
        <v>1</v>
      </c>
      <c r="U172" s="69">
        <f t="shared" si="55"/>
        <v>1</v>
      </c>
    </row>
    <row r="173" spans="1:21" s="21" customFormat="1" x14ac:dyDescent="0.2">
      <c r="A173" s="21" t="s">
        <v>67</v>
      </c>
      <c r="B173" s="21">
        <f t="shared" si="40"/>
        <v>1</v>
      </c>
      <c r="C173" s="21">
        <v>2639</v>
      </c>
      <c r="D173" s="21">
        <v>1</v>
      </c>
      <c r="E173" s="21">
        <f t="shared" si="78"/>
        <v>2639</v>
      </c>
      <c r="F173" s="21">
        <v>2639</v>
      </c>
      <c r="G173" s="21">
        <v>2639</v>
      </c>
      <c r="H173" s="21">
        <v>2235</v>
      </c>
      <c r="I173" s="21">
        <v>1</v>
      </c>
      <c r="J173" s="21">
        <f t="shared" si="79"/>
        <v>2235</v>
      </c>
      <c r="K173" s="21">
        <v>2235</v>
      </c>
      <c r="L173" s="21">
        <v>2235</v>
      </c>
      <c r="M173" s="21">
        <f t="shared" ref="M173" si="80">C173+H173</f>
        <v>4874</v>
      </c>
      <c r="N173" s="21">
        <f t="shared" ref="N173" si="81">D173+I173</f>
        <v>2</v>
      </c>
      <c r="O173" s="21">
        <f t="shared" ref="O173" si="82">M173/N173</f>
        <v>2437</v>
      </c>
      <c r="P173" s="21">
        <f t="shared" ref="P173" si="83">MAX(F173,K173)</f>
        <v>2639</v>
      </c>
      <c r="Q173" s="21">
        <f t="shared" ref="Q173" si="84">MIN(G173,L173)</f>
        <v>2235</v>
      </c>
      <c r="R173" s="69"/>
      <c r="S173" s="69">
        <f t="shared" si="53"/>
        <v>1</v>
      </c>
      <c r="T173" s="69">
        <f t="shared" ref="T173" si="85">IF(F173&gt;K173,1,0)</f>
        <v>1</v>
      </c>
      <c r="U173" s="69">
        <f t="shared" ref="U173" si="86">IF(G173&gt;L173,1,0)</f>
        <v>1</v>
      </c>
    </row>
    <row r="174" spans="1:21" s="21" customFormat="1" x14ac:dyDescent="0.2">
      <c r="A174" s="21" t="s">
        <v>69</v>
      </c>
      <c r="B174" s="21">
        <f t="shared" ref="B174" si="87">MAX(D174,I174)</f>
        <v>2</v>
      </c>
      <c r="C174" s="21">
        <f>6325+7571</f>
        <v>13896</v>
      </c>
      <c r="D174" s="21">
        <v>2</v>
      </c>
      <c r="E174" s="21">
        <f t="shared" ref="E174" si="88">C174/D174</f>
        <v>6948</v>
      </c>
      <c r="F174" s="21">
        <v>7571</v>
      </c>
      <c r="G174" s="21">
        <v>6325</v>
      </c>
      <c r="H174" s="21">
        <f>8638+6933</f>
        <v>15571</v>
      </c>
      <c r="I174" s="21">
        <v>2</v>
      </c>
      <c r="J174" s="21">
        <f t="shared" si="79"/>
        <v>7785.5</v>
      </c>
      <c r="K174" s="21">
        <v>8638</v>
      </c>
      <c r="L174" s="21">
        <v>6933</v>
      </c>
      <c r="M174" s="21">
        <f t="shared" ref="M174" si="89">C174+H174</f>
        <v>29467</v>
      </c>
      <c r="N174" s="21">
        <f t="shared" ref="N174" si="90">D174+I174</f>
        <v>4</v>
      </c>
      <c r="O174" s="21">
        <f t="shared" ref="O174" si="91">M174/N174</f>
        <v>7366.75</v>
      </c>
      <c r="P174" s="21">
        <f t="shared" ref="P174" si="92">MAX(F174,K174)</f>
        <v>8638</v>
      </c>
      <c r="Q174" s="21">
        <f t="shared" ref="Q174" si="93">MIN(G174,L174)</f>
        <v>6325</v>
      </c>
      <c r="R174" s="69"/>
      <c r="S174" s="69">
        <f t="shared" si="53"/>
        <v>0</v>
      </c>
      <c r="T174" s="69">
        <f t="shared" ref="T174" si="94">IF(F174&gt;K174,1,0)</f>
        <v>0</v>
      </c>
      <c r="U174" s="69">
        <f t="shared" ref="U174" si="95">IF(G174&gt;L174,1,0)</f>
        <v>0</v>
      </c>
    </row>
    <row r="175" spans="1:21" s="21" customFormat="1" x14ac:dyDescent="0.2">
      <c r="A175" s="21" t="s">
        <v>398</v>
      </c>
      <c r="B175" s="21">
        <f t="shared" si="40"/>
        <v>7</v>
      </c>
      <c r="C175" s="21">
        <v>16060</v>
      </c>
      <c r="D175" s="21">
        <v>7</v>
      </c>
      <c r="E175" s="21">
        <f t="shared" si="78"/>
        <v>2294.2857142857142</v>
      </c>
      <c r="F175" s="21">
        <v>3060</v>
      </c>
      <c r="G175" s="21">
        <v>1848</v>
      </c>
      <c r="H175" s="21">
        <v>10734</v>
      </c>
      <c r="I175" s="21">
        <v>7</v>
      </c>
      <c r="J175" s="21">
        <f t="shared" si="79"/>
        <v>1533.4285714285713</v>
      </c>
      <c r="K175" s="21">
        <v>2945</v>
      </c>
      <c r="L175" s="21">
        <v>862</v>
      </c>
      <c r="M175" s="21">
        <f t="shared" si="43"/>
        <v>26794</v>
      </c>
      <c r="N175" s="21">
        <f t="shared" si="44"/>
        <v>14</v>
      </c>
      <c r="O175" s="21">
        <f t="shared" ref="O175:O215" si="96">M175/N175</f>
        <v>1913.8571428571429</v>
      </c>
      <c r="P175" s="21">
        <f t="shared" ref="P175:P215" si="97">MAX(F175,K175)</f>
        <v>3060</v>
      </c>
      <c r="Q175" s="21">
        <f t="shared" ref="Q175:Q215" si="98">MIN(G175,L175)</f>
        <v>862</v>
      </c>
      <c r="R175" s="69"/>
      <c r="S175" s="69">
        <f t="shared" si="53"/>
        <v>1</v>
      </c>
      <c r="T175" s="69">
        <f t="shared" si="54"/>
        <v>1</v>
      </c>
      <c r="U175" s="69">
        <f t="shared" si="55"/>
        <v>1</v>
      </c>
    </row>
    <row r="176" spans="1:21" s="21" customFormat="1" x14ac:dyDescent="0.2">
      <c r="A176" s="21" t="s">
        <v>399</v>
      </c>
      <c r="B176" s="21">
        <f t="shared" si="40"/>
        <v>7</v>
      </c>
      <c r="C176" s="21">
        <f>7910+2410+3971+4177</f>
        <v>18468</v>
      </c>
      <c r="D176" s="21">
        <v>6</v>
      </c>
      <c r="E176" s="21">
        <f t="shared" si="78"/>
        <v>3078</v>
      </c>
      <c r="F176" s="21">
        <v>4177</v>
      </c>
      <c r="G176" s="21">
        <v>1933</v>
      </c>
      <c r="H176" s="21">
        <f>4700+1659+1718+1315+1543</f>
        <v>10935</v>
      </c>
      <c r="I176" s="21">
        <v>7</v>
      </c>
      <c r="J176" s="21">
        <f t="shared" si="79"/>
        <v>1562.1428571428571</v>
      </c>
      <c r="K176" s="21">
        <v>2252</v>
      </c>
      <c r="L176" s="21">
        <v>973</v>
      </c>
      <c r="M176" s="21">
        <f t="shared" si="43"/>
        <v>29403</v>
      </c>
      <c r="N176" s="21">
        <f t="shared" si="44"/>
        <v>13</v>
      </c>
      <c r="O176" s="21">
        <f t="shared" si="96"/>
        <v>2261.7692307692309</v>
      </c>
      <c r="P176" s="21">
        <f t="shared" si="97"/>
        <v>4177</v>
      </c>
      <c r="Q176" s="21">
        <f t="shared" si="98"/>
        <v>973</v>
      </c>
      <c r="R176" s="69"/>
      <c r="S176" s="69">
        <f t="shared" si="53"/>
        <v>1</v>
      </c>
      <c r="T176" s="69">
        <f t="shared" si="54"/>
        <v>1</v>
      </c>
      <c r="U176" s="69">
        <f t="shared" si="55"/>
        <v>1</v>
      </c>
    </row>
    <row r="177" spans="1:21" s="21" customFormat="1" x14ac:dyDescent="0.2">
      <c r="A177" s="21" t="s">
        <v>75</v>
      </c>
      <c r="B177" s="21">
        <f t="shared" si="40"/>
        <v>2</v>
      </c>
      <c r="C177" s="21">
        <v>6010</v>
      </c>
      <c r="D177" s="21">
        <v>2</v>
      </c>
      <c r="E177" s="21">
        <f t="shared" si="78"/>
        <v>3005</v>
      </c>
      <c r="F177" s="21">
        <v>3176</v>
      </c>
      <c r="G177" s="21">
        <v>2834</v>
      </c>
      <c r="H177" s="21">
        <v>9379</v>
      </c>
      <c r="I177" s="21">
        <v>2</v>
      </c>
      <c r="J177" s="21">
        <f t="shared" si="79"/>
        <v>4689.5</v>
      </c>
      <c r="K177" s="21">
        <v>6413</v>
      </c>
      <c r="L177" s="21">
        <v>2966</v>
      </c>
      <c r="M177" s="21">
        <f t="shared" ref="M177:N181" si="99">C177+H177</f>
        <v>15389</v>
      </c>
      <c r="N177" s="21">
        <f t="shared" si="99"/>
        <v>4</v>
      </c>
      <c r="O177" s="21">
        <f t="shared" si="96"/>
        <v>3847.25</v>
      </c>
      <c r="P177" s="21">
        <f t="shared" si="97"/>
        <v>6413</v>
      </c>
      <c r="Q177" s="21">
        <f t="shared" si="98"/>
        <v>2834</v>
      </c>
      <c r="R177" s="69"/>
      <c r="S177" s="69">
        <f t="shared" si="53"/>
        <v>0</v>
      </c>
      <c r="T177" s="69">
        <f t="shared" si="54"/>
        <v>0</v>
      </c>
      <c r="U177" s="69">
        <f t="shared" si="55"/>
        <v>0</v>
      </c>
    </row>
    <row r="178" spans="1:21" s="21" customFormat="1" x14ac:dyDescent="0.2">
      <c r="A178" s="21" t="s">
        <v>604</v>
      </c>
      <c r="B178" s="21">
        <f>MAX(D178,I178)</f>
        <v>2</v>
      </c>
      <c r="C178" s="21">
        <f>4409+4177</f>
        <v>8586</v>
      </c>
      <c r="D178" s="21">
        <v>2</v>
      </c>
      <c r="E178" s="21">
        <f t="shared" si="78"/>
        <v>4293</v>
      </c>
      <c r="F178" s="21">
        <v>4409</v>
      </c>
      <c r="G178" s="21">
        <v>4177</v>
      </c>
      <c r="H178" s="21">
        <f>1830+1410</f>
        <v>3240</v>
      </c>
      <c r="I178" s="21">
        <v>2</v>
      </c>
      <c r="J178" s="21">
        <f>H178/I178</f>
        <v>1620</v>
      </c>
      <c r="K178" s="21">
        <v>1830</v>
      </c>
      <c r="L178" s="21">
        <v>1410</v>
      </c>
      <c r="M178" s="21">
        <f t="shared" si="99"/>
        <v>11826</v>
      </c>
      <c r="N178" s="21">
        <f t="shared" si="99"/>
        <v>4</v>
      </c>
      <c r="O178" s="21">
        <f>M178/N178</f>
        <v>2956.5</v>
      </c>
      <c r="P178" s="21">
        <f>MAX(F178,K178)</f>
        <v>4409</v>
      </c>
      <c r="Q178" s="21">
        <f>MIN(G178,L178)</f>
        <v>1410</v>
      </c>
      <c r="R178" s="69"/>
      <c r="S178" s="69">
        <f t="shared" si="53"/>
        <v>1</v>
      </c>
      <c r="T178" s="69">
        <f t="shared" ref="T178" si="100">IF(F178&gt;K178,1,0)</f>
        <v>1</v>
      </c>
      <c r="U178" s="69">
        <f t="shared" ref="U178" si="101">IF(G178&gt;L178,1,0)</f>
        <v>1</v>
      </c>
    </row>
    <row r="179" spans="1:21" s="21" customFormat="1" x14ac:dyDescent="0.2">
      <c r="A179" s="21" t="s">
        <v>469</v>
      </c>
      <c r="B179" s="21">
        <f t="shared" si="40"/>
        <v>1</v>
      </c>
      <c r="C179" s="21">
        <v>2137</v>
      </c>
      <c r="D179" s="21">
        <v>1</v>
      </c>
      <c r="E179" s="21">
        <f t="shared" si="78"/>
        <v>2137</v>
      </c>
      <c r="F179" s="21">
        <v>2137</v>
      </c>
      <c r="G179" s="21">
        <v>2137</v>
      </c>
      <c r="H179" s="21">
        <v>1308</v>
      </c>
      <c r="I179" s="21">
        <v>1</v>
      </c>
      <c r="J179" s="21">
        <f t="shared" si="79"/>
        <v>1308</v>
      </c>
      <c r="K179" s="21">
        <v>1308</v>
      </c>
      <c r="L179" s="21">
        <v>1308</v>
      </c>
      <c r="M179" s="21">
        <f t="shared" ref="M179" si="102">C179+H179</f>
        <v>3445</v>
      </c>
      <c r="N179" s="21">
        <f t="shared" ref="N179" si="103">D179+I179</f>
        <v>2</v>
      </c>
      <c r="O179" s="21">
        <f t="shared" ref="O179" si="104">M179/N179</f>
        <v>1722.5</v>
      </c>
      <c r="P179" s="21">
        <f t="shared" ref="P179" si="105">MAX(F179,K179)</f>
        <v>2137</v>
      </c>
      <c r="Q179" s="21">
        <f t="shared" ref="Q179" si="106">MIN(G179,L179)</f>
        <v>1308</v>
      </c>
      <c r="R179" s="69"/>
      <c r="S179" s="69">
        <f t="shared" si="53"/>
        <v>1</v>
      </c>
      <c r="T179" s="69">
        <f t="shared" ref="T179" si="107">IF(F179&gt;K179,1,0)</f>
        <v>1</v>
      </c>
      <c r="U179" s="69">
        <f t="shared" ref="U179" si="108">IF(G179&gt;L179,1,0)</f>
        <v>1</v>
      </c>
    </row>
    <row r="180" spans="1:21" s="21" customFormat="1" x14ac:dyDescent="0.2">
      <c r="A180" s="21" t="s">
        <v>420</v>
      </c>
      <c r="B180" s="21">
        <f t="shared" si="40"/>
        <v>1</v>
      </c>
      <c r="C180" s="21">
        <v>3042</v>
      </c>
      <c r="D180" s="21">
        <v>1</v>
      </c>
      <c r="E180" s="21">
        <f t="shared" si="78"/>
        <v>3042</v>
      </c>
      <c r="F180" s="21">
        <v>3042</v>
      </c>
      <c r="G180" s="21">
        <v>3042</v>
      </c>
      <c r="H180" s="21">
        <v>1015</v>
      </c>
      <c r="I180" s="21">
        <v>1</v>
      </c>
      <c r="J180" s="21">
        <f t="shared" si="79"/>
        <v>1015</v>
      </c>
      <c r="K180" s="21">
        <v>1015</v>
      </c>
      <c r="L180" s="21">
        <v>1015</v>
      </c>
      <c r="M180" s="21">
        <f t="shared" si="99"/>
        <v>4057</v>
      </c>
      <c r="N180" s="21">
        <f t="shared" si="99"/>
        <v>2</v>
      </c>
      <c r="O180" s="21">
        <f t="shared" si="96"/>
        <v>2028.5</v>
      </c>
      <c r="P180" s="21">
        <f t="shared" si="97"/>
        <v>3042</v>
      </c>
      <c r="Q180" s="21">
        <f t="shared" si="98"/>
        <v>1015</v>
      </c>
      <c r="R180" s="69"/>
      <c r="S180" s="69">
        <f t="shared" si="53"/>
        <v>1</v>
      </c>
      <c r="T180" s="69">
        <f t="shared" si="54"/>
        <v>1</v>
      </c>
      <c r="U180" s="69">
        <f t="shared" si="55"/>
        <v>1</v>
      </c>
    </row>
    <row r="181" spans="1:21" s="21" customFormat="1" x14ac:dyDescent="0.2">
      <c r="A181" s="21" t="s">
        <v>431</v>
      </c>
      <c r="B181" s="21">
        <f t="shared" si="40"/>
        <v>3</v>
      </c>
      <c r="C181" s="21">
        <v>7455</v>
      </c>
      <c r="D181" s="21">
        <v>3</v>
      </c>
      <c r="E181" s="21">
        <f t="shared" si="78"/>
        <v>2485</v>
      </c>
      <c r="F181" s="21">
        <v>2611</v>
      </c>
      <c r="G181" s="21">
        <v>2357</v>
      </c>
      <c r="H181" s="21">
        <v>3916</v>
      </c>
      <c r="I181" s="21">
        <v>3</v>
      </c>
      <c r="J181" s="21">
        <f t="shared" si="79"/>
        <v>1305.3333333333333</v>
      </c>
      <c r="K181" s="21">
        <v>1668</v>
      </c>
      <c r="L181" s="21">
        <v>1104</v>
      </c>
      <c r="M181" s="21">
        <f t="shared" si="99"/>
        <v>11371</v>
      </c>
      <c r="N181" s="21">
        <f t="shared" si="99"/>
        <v>6</v>
      </c>
      <c r="O181" s="21">
        <f t="shared" si="96"/>
        <v>1895.1666666666667</v>
      </c>
      <c r="P181" s="21">
        <f t="shared" si="97"/>
        <v>2611</v>
      </c>
      <c r="Q181" s="21">
        <f t="shared" si="98"/>
        <v>1104</v>
      </c>
      <c r="R181" s="69"/>
      <c r="S181" s="69">
        <f t="shared" si="53"/>
        <v>1</v>
      </c>
      <c r="T181" s="69">
        <f t="shared" si="54"/>
        <v>1</v>
      </c>
      <c r="U181" s="69">
        <f t="shared" si="55"/>
        <v>1</v>
      </c>
    </row>
    <row r="182" spans="1:21" s="21" customFormat="1" x14ac:dyDescent="0.2">
      <c r="A182" s="21" t="s">
        <v>471</v>
      </c>
      <c r="B182" s="21">
        <f t="shared" si="40"/>
        <v>4</v>
      </c>
      <c r="C182" s="21">
        <f>2406+3624+5508+5671</f>
        <v>17209</v>
      </c>
      <c r="D182" s="21">
        <v>4</v>
      </c>
      <c r="E182" s="21">
        <f t="shared" si="78"/>
        <v>4302.25</v>
      </c>
      <c r="F182" s="21">
        <v>5671</v>
      </c>
      <c r="G182" s="21">
        <v>2406</v>
      </c>
      <c r="H182" s="21">
        <f>2341+2199+2327</f>
        <v>6867</v>
      </c>
      <c r="I182" s="21">
        <v>3</v>
      </c>
      <c r="J182" s="21">
        <f t="shared" si="79"/>
        <v>2289</v>
      </c>
      <c r="K182" s="21">
        <v>2341</v>
      </c>
      <c r="L182" s="21">
        <v>2199</v>
      </c>
      <c r="M182" s="21">
        <f t="shared" ref="M182" si="109">C182+H182</f>
        <v>24076</v>
      </c>
      <c r="N182" s="21">
        <f t="shared" ref="N182" si="110">D182+I182</f>
        <v>7</v>
      </c>
      <c r="O182" s="21">
        <f t="shared" ref="O182" si="111">M182/N182</f>
        <v>3439.4285714285716</v>
      </c>
      <c r="P182" s="21">
        <f t="shared" ref="P182" si="112">MAX(F182,K182)</f>
        <v>5671</v>
      </c>
      <c r="Q182" s="21">
        <f t="shared" ref="Q182" si="113">MIN(G182,L182)</f>
        <v>2199</v>
      </c>
      <c r="R182" s="69"/>
      <c r="S182" s="69">
        <f t="shared" si="53"/>
        <v>1</v>
      </c>
      <c r="T182" s="69">
        <f t="shared" si="54"/>
        <v>1</v>
      </c>
      <c r="U182" s="69">
        <f t="shared" si="55"/>
        <v>1</v>
      </c>
    </row>
    <row r="183" spans="1:21" s="21" customFormat="1" x14ac:dyDescent="0.2">
      <c r="A183" s="21" t="s">
        <v>419</v>
      </c>
      <c r="B183" s="21">
        <f t="shared" si="40"/>
        <v>9</v>
      </c>
      <c r="C183" s="21">
        <f>17556+4344+5716</f>
        <v>27616</v>
      </c>
      <c r="D183" s="21">
        <v>9</v>
      </c>
      <c r="E183" s="21">
        <f t="shared" si="78"/>
        <v>3068.4444444444443</v>
      </c>
      <c r="F183" s="21">
        <v>5716</v>
      </c>
      <c r="G183" s="21">
        <v>1997</v>
      </c>
      <c r="H183" s="21">
        <f>8444+1724</f>
        <v>10168</v>
      </c>
      <c r="I183" s="21">
        <v>8</v>
      </c>
      <c r="J183" s="21">
        <f t="shared" si="79"/>
        <v>1271</v>
      </c>
      <c r="K183" s="21">
        <v>1724</v>
      </c>
      <c r="L183" s="21">
        <v>933</v>
      </c>
      <c r="M183" s="21">
        <f t="shared" si="43"/>
        <v>37784</v>
      </c>
      <c r="N183" s="21">
        <f t="shared" si="44"/>
        <v>17</v>
      </c>
      <c r="O183" s="21">
        <f t="shared" si="96"/>
        <v>2222.5882352941176</v>
      </c>
      <c r="P183" s="21">
        <f t="shared" si="97"/>
        <v>5716</v>
      </c>
      <c r="Q183" s="21">
        <f t="shared" si="98"/>
        <v>933</v>
      </c>
      <c r="R183" s="69"/>
      <c r="S183" s="69">
        <f t="shared" si="53"/>
        <v>1</v>
      </c>
      <c r="T183" s="69">
        <f t="shared" si="54"/>
        <v>1</v>
      </c>
      <c r="U183" s="69">
        <f t="shared" si="55"/>
        <v>1</v>
      </c>
    </row>
    <row r="184" spans="1:21" s="21" customFormat="1" x14ac:dyDescent="0.2">
      <c r="A184" s="21" t="s">
        <v>82</v>
      </c>
      <c r="B184" s="21">
        <f t="shared" si="40"/>
        <v>4</v>
      </c>
      <c r="C184" s="21">
        <v>10131</v>
      </c>
      <c r="D184" s="21">
        <v>4</v>
      </c>
      <c r="E184" s="21">
        <f t="shared" si="78"/>
        <v>2532.75</v>
      </c>
      <c r="F184" s="21">
        <v>3503</v>
      </c>
      <c r="G184" s="21">
        <v>1567</v>
      </c>
      <c r="H184" s="21">
        <v>14795</v>
      </c>
      <c r="I184" s="21">
        <v>4</v>
      </c>
      <c r="J184" s="21">
        <f t="shared" si="79"/>
        <v>3698.75</v>
      </c>
      <c r="K184" s="21">
        <v>4410</v>
      </c>
      <c r="L184" s="21">
        <v>2762</v>
      </c>
      <c r="M184" s="21">
        <f t="shared" si="43"/>
        <v>24926</v>
      </c>
      <c r="N184" s="21">
        <f t="shared" si="44"/>
        <v>8</v>
      </c>
      <c r="O184" s="21">
        <f t="shared" si="96"/>
        <v>3115.75</v>
      </c>
      <c r="P184" s="21">
        <f t="shared" si="97"/>
        <v>4410</v>
      </c>
      <c r="Q184" s="21">
        <f t="shared" si="98"/>
        <v>1567</v>
      </c>
      <c r="R184" s="69"/>
      <c r="S184" s="69">
        <f t="shared" si="53"/>
        <v>0</v>
      </c>
      <c r="T184" s="69">
        <f t="shared" si="54"/>
        <v>0</v>
      </c>
      <c r="U184" s="69">
        <f t="shared" si="55"/>
        <v>0</v>
      </c>
    </row>
    <row r="185" spans="1:21" s="21" customFormat="1" x14ac:dyDescent="0.2">
      <c r="A185" s="21" t="s">
        <v>400</v>
      </c>
      <c r="B185" s="21">
        <f t="shared" si="40"/>
        <v>1</v>
      </c>
      <c r="C185" s="21">
        <v>2055</v>
      </c>
      <c r="D185" s="21">
        <v>1</v>
      </c>
      <c r="E185" s="21">
        <f t="shared" si="78"/>
        <v>2055</v>
      </c>
      <c r="F185" s="21">
        <v>2055</v>
      </c>
      <c r="G185" s="21">
        <v>2055</v>
      </c>
      <c r="H185" s="21">
        <v>724</v>
      </c>
      <c r="I185" s="21">
        <v>1</v>
      </c>
      <c r="J185" s="21">
        <f t="shared" si="79"/>
        <v>724</v>
      </c>
      <c r="K185" s="21">
        <v>724</v>
      </c>
      <c r="L185" s="21">
        <v>724</v>
      </c>
      <c r="M185" s="21">
        <f t="shared" si="43"/>
        <v>2779</v>
      </c>
      <c r="N185" s="21">
        <f t="shared" si="44"/>
        <v>2</v>
      </c>
      <c r="O185" s="21">
        <f t="shared" si="96"/>
        <v>1389.5</v>
      </c>
      <c r="P185" s="21">
        <f t="shared" si="97"/>
        <v>2055</v>
      </c>
      <c r="Q185" s="21">
        <f t="shared" si="98"/>
        <v>724</v>
      </c>
      <c r="R185" s="69"/>
      <c r="S185" s="69">
        <f t="shared" si="53"/>
        <v>1</v>
      </c>
      <c r="T185" s="69">
        <f t="shared" si="54"/>
        <v>1</v>
      </c>
      <c r="U185" s="69">
        <f t="shared" si="55"/>
        <v>1</v>
      </c>
    </row>
    <row r="186" spans="1:21" s="21" customFormat="1" x14ac:dyDescent="0.2">
      <c r="A186" s="21" t="s">
        <v>421</v>
      </c>
      <c r="B186" s="21">
        <f t="shared" si="40"/>
        <v>1</v>
      </c>
      <c r="C186" s="21">
        <v>1886</v>
      </c>
      <c r="D186" s="21">
        <v>1</v>
      </c>
      <c r="E186" s="21">
        <f t="shared" si="78"/>
        <v>1886</v>
      </c>
      <c r="F186" s="21">
        <v>1886</v>
      </c>
      <c r="G186" s="21">
        <v>1886</v>
      </c>
      <c r="H186" s="21">
        <v>1603</v>
      </c>
      <c r="I186" s="21">
        <v>1</v>
      </c>
      <c r="J186" s="21">
        <f t="shared" si="79"/>
        <v>1603</v>
      </c>
      <c r="K186" s="21">
        <v>1603</v>
      </c>
      <c r="L186" s="21">
        <v>1603</v>
      </c>
      <c r="M186" s="21">
        <f>C186+H186</f>
        <v>3489</v>
      </c>
      <c r="N186" s="21">
        <f>D186+I186</f>
        <v>2</v>
      </c>
      <c r="O186" s="21">
        <f t="shared" si="96"/>
        <v>1744.5</v>
      </c>
      <c r="P186" s="21">
        <f t="shared" si="97"/>
        <v>1886</v>
      </c>
      <c r="Q186" s="21">
        <f t="shared" si="98"/>
        <v>1603</v>
      </c>
      <c r="R186" s="69"/>
      <c r="S186" s="69">
        <f t="shared" si="53"/>
        <v>1</v>
      </c>
      <c r="T186" s="69">
        <f t="shared" si="54"/>
        <v>1</v>
      </c>
      <c r="U186" s="69">
        <f t="shared" si="55"/>
        <v>1</v>
      </c>
    </row>
    <row r="187" spans="1:21" s="21" customFormat="1" x14ac:dyDescent="0.2">
      <c r="A187" s="21" t="s">
        <v>440</v>
      </c>
      <c r="B187" s="21">
        <f t="shared" si="40"/>
        <v>2</v>
      </c>
      <c r="C187" s="21">
        <v>6268</v>
      </c>
      <c r="D187" s="21">
        <v>2</v>
      </c>
      <c r="E187" s="21">
        <f t="shared" si="78"/>
        <v>3134</v>
      </c>
      <c r="F187" s="21">
        <v>4048</v>
      </c>
      <c r="G187" s="21">
        <v>2220</v>
      </c>
      <c r="H187" s="21">
        <v>4131</v>
      </c>
      <c r="I187" s="21">
        <v>2</v>
      </c>
      <c r="J187" s="21">
        <f t="shared" si="79"/>
        <v>2065.5</v>
      </c>
      <c r="K187" s="21">
        <v>2111</v>
      </c>
      <c r="L187" s="21">
        <v>2020</v>
      </c>
      <c r="M187" s="21">
        <f>C187+H187</f>
        <v>10399</v>
      </c>
      <c r="N187" s="21">
        <f>D187+I187</f>
        <v>4</v>
      </c>
      <c r="O187" s="21">
        <f t="shared" si="96"/>
        <v>2599.75</v>
      </c>
      <c r="P187" s="21">
        <f t="shared" si="97"/>
        <v>4048</v>
      </c>
      <c r="Q187" s="21">
        <f t="shared" si="98"/>
        <v>2020</v>
      </c>
      <c r="R187" s="69"/>
      <c r="S187" s="69">
        <f t="shared" si="53"/>
        <v>1</v>
      </c>
      <c r="T187" s="69">
        <f t="shared" si="54"/>
        <v>1</v>
      </c>
      <c r="U187" s="69">
        <f t="shared" si="55"/>
        <v>1</v>
      </c>
    </row>
    <row r="188" spans="1:21" s="21" customFormat="1" x14ac:dyDescent="0.2">
      <c r="A188" s="21" t="s">
        <v>401</v>
      </c>
      <c r="B188" s="21">
        <f t="shared" si="40"/>
        <v>9</v>
      </c>
      <c r="C188" s="21">
        <f>19640+3984</f>
        <v>23624</v>
      </c>
      <c r="D188" s="21">
        <v>9</v>
      </c>
      <c r="E188" s="21">
        <f t="shared" si="78"/>
        <v>2624.8888888888887</v>
      </c>
      <c r="F188" s="21">
        <v>3984</v>
      </c>
      <c r="G188" s="21">
        <v>1954</v>
      </c>
      <c r="H188" s="21">
        <f>7140+1396</f>
        <v>8536</v>
      </c>
      <c r="I188" s="21">
        <v>9</v>
      </c>
      <c r="J188" s="21">
        <f t="shared" si="79"/>
        <v>948.44444444444446</v>
      </c>
      <c r="K188" s="21">
        <v>1396</v>
      </c>
      <c r="L188" s="21">
        <v>681</v>
      </c>
      <c r="M188" s="21">
        <f t="shared" si="43"/>
        <v>32160</v>
      </c>
      <c r="N188" s="21">
        <f t="shared" si="44"/>
        <v>18</v>
      </c>
      <c r="O188" s="21">
        <f t="shared" si="96"/>
        <v>1786.6666666666667</v>
      </c>
      <c r="P188" s="21">
        <f t="shared" si="97"/>
        <v>3984</v>
      </c>
      <c r="Q188" s="21">
        <f t="shared" si="98"/>
        <v>681</v>
      </c>
      <c r="R188" s="69"/>
      <c r="S188" s="69">
        <f t="shared" si="53"/>
        <v>1</v>
      </c>
      <c r="T188" s="69">
        <f t="shared" si="54"/>
        <v>1</v>
      </c>
      <c r="U188" s="69">
        <f t="shared" si="55"/>
        <v>1</v>
      </c>
    </row>
    <row r="189" spans="1:21" s="21" customFormat="1" x14ac:dyDescent="0.2">
      <c r="A189" s="21" t="s">
        <v>84</v>
      </c>
      <c r="B189" s="21">
        <f t="shared" si="40"/>
        <v>6</v>
      </c>
      <c r="C189" s="21">
        <f>7275+2320+5384+5094</f>
        <v>20073</v>
      </c>
      <c r="D189" s="21">
        <v>6</v>
      </c>
      <c r="E189" s="21">
        <f t="shared" si="78"/>
        <v>3345.5</v>
      </c>
      <c r="F189" s="21">
        <v>5384</v>
      </c>
      <c r="G189" s="21">
        <v>2290</v>
      </c>
      <c r="H189" s="21">
        <f>4009+1331+2023+1653</f>
        <v>9016</v>
      </c>
      <c r="I189" s="21">
        <v>6</v>
      </c>
      <c r="J189" s="21">
        <f t="shared" si="79"/>
        <v>1502.6666666666667</v>
      </c>
      <c r="K189" s="21">
        <v>2023</v>
      </c>
      <c r="L189" s="21">
        <v>1174</v>
      </c>
      <c r="M189" s="21">
        <f>C189+H189</f>
        <v>29089</v>
      </c>
      <c r="N189" s="21">
        <f>D189+I189</f>
        <v>12</v>
      </c>
      <c r="O189" s="21">
        <f t="shared" si="96"/>
        <v>2424.0833333333335</v>
      </c>
      <c r="P189" s="21">
        <f t="shared" si="97"/>
        <v>5384</v>
      </c>
      <c r="Q189" s="21">
        <f t="shared" si="98"/>
        <v>1174</v>
      </c>
      <c r="R189" s="69"/>
      <c r="S189" s="69">
        <f t="shared" si="53"/>
        <v>1</v>
      </c>
      <c r="T189" s="69">
        <f t="shared" si="54"/>
        <v>1</v>
      </c>
      <c r="U189" s="69">
        <f t="shared" si="55"/>
        <v>1</v>
      </c>
    </row>
    <row r="190" spans="1:21" s="21" customFormat="1" x14ac:dyDescent="0.2">
      <c r="A190" s="21" t="s">
        <v>407</v>
      </c>
      <c r="B190" s="21">
        <f t="shared" si="40"/>
        <v>5</v>
      </c>
      <c r="C190" s="21">
        <v>12689</v>
      </c>
      <c r="D190" s="21">
        <v>5</v>
      </c>
      <c r="E190" s="21">
        <f t="shared" si="78"/>
        <v>2537.8000000000002</v>
      </c>
      <c r="F190" s="21">
        <v>2854</v>
      </c>
      <c r="G190" s="21">
        <v>2154</v>
      </c>
      <c r="H190" s="21">
        <v>4468</v>
      </c>
      <c r="I190" s="21">
        <v>5</v>
      </c>
      <c r="J190" s="21">
        <f t="shared" si="79"/>
        <v>893.6</v>
      </c>
      <c r="K190" s="21">
        <v>1272</v>
      </c>
      <c r="L190" s="21">
        <v>323</v>
      </c>
      <c r="M190" s="21">
        <f t="shared" si="43"/>
        <v>17157</v>
      </c>
      <c r="N190" s="21">
        <f t="shared" si="44"/>
        <v>10</v>
      </c>
      <c r="O190" s="21">
        <f t="shared" si="96"/>
        <v>1715.7</v>
      </c>
      <c r="P190" s="21">
        <f t="shared" si="97"/>
        <v>2854</v>
      </c>
      <c r="Q190" s="21">
        <f t="shared" si="98"/>
        <v>323</v>
      </c>
      <c r="R190" s="69"/>
      <c r="S190" s="69">
        <f t="shared" si="53"/>
        <v>1</v>
      </c>
      <c r="T190" s="69">
        <f t="shared" si="54"/>
        <v>1</v>
      </c>
      <c r="U190" s="69">
        <f t="shared" si="55"/>
        <v>1</v>
      </c>
    </row>
    <row r="191" spans="1:21" s="21" customFormat="1" x14ac:dyDescent="0.2">
      <c r="A191" s="21" t="s">
        <v>86</v>
      </c>
      <c r="B191" s="21">
        <f t="shared" si="40"/>
        <v>2</v>
      </c>
      <c r="C191" s="21">
        <v>6900</v>
      </c>
      <c r="D191" s="21">
        <v>2</v>
      </c>
      <c r="E191" s="21">
        <f t="shared" si="78"/>
        <v>3450</v>
      </c>
      <c r="F191" s="21">
        <v>3872</v>
      </c>
      <c r="G191" s="21">
        <v>3028</v>
      </c>
      <c r="H191" s="21">
        <v>9287</v>
      </c>
      <c r="I191" s="21">
        <v>2</v>
      </c>
      <c r="J191" s="21">
        <f t="shared" si="79"/>
        <v>4643.5</v>
      </c>
      <c r="K191" s="21">
        <v>5037</v>
      </c>
      <c r="L191" s="21">
        <v>4250</v>
      </c>
      <c r="M191" s="21">
        <f>C191+H191</f>
        <v>16187</v>
      </c>
      <c r="N191" s="21">
        <f>D191+I191</f>
        <v>4</v>
      </c>
      <c r="O191" s="21">
        <f t="shared" si="96"/>
        <v>4046.75</v>
      </c>
      <c r="P191" s="21">
        <f t="shared" si="97"/>
        <v>5037</v>
      </c>
      <c r="Q191" s="21">
        <f t="shared" si="98"/>
        <v>3028</v>
      </c>
      <c r="R191" s="69"/>
      <c r="S191" s="69">
        <f t="shared" si="53"/>
        <v>0</v>
      </c>
      <c r="T191" s="69">
        <f t="shared" si="54"/>
        <v>0</v>
      </c>
      <c r="U191" s="69">
        <f t="shared" si="55"/>
        <v>0</v>
      </c>
    </row>
    <row r="192" spans="1:21" s="21" customFormat="1" x14ac:dyDescent="0.2">
      <c r="A192" s="21" t="s">
        <v>316</v>
      </c>
      <c r="B192" s="21">
        <f t="shared" si="40"/>
        <v>1</v>
      </c>
      <c r="C192" s="21">
        <v>1907</v>
      </c>
      <c r="D192" s="21">
        <v>1</v>
      </c>
      <c r="E192" s="21">
        <f t="shared" si="78"/>
        <v>1907</v>
      </c>
      <c r="F192" s="21">
        <v>1907</v>
      </c>
      <c r="G192" s="21">
        <v>1907</v>
      </c>
      <c r="H192" s="21">
        <v>1626</v>
      </c>
      <c r="I192" s="21">
        <v>1</v>
      </c>
      <c r="J192" s="21">
        <f t="shared" si="79"/>
        <v>1626</v>
      </c>
      <c r="K192" s="21">
        <v>1626</v>
      </c>
      <c r="L192" s="21">
        <v>1626</v>
      </c>
      <c r="M192" s="21">
        <f>C192+H192</f>
        <v>3533</v>
      </c>
      <c r="N192" s="21">
        <f>D192+I192</f>
        <v>2</v>
      </c>
      <c r="O192" s="21">
        <f t="shared" ref="O192" si="114">M192/N192</f>
        <v>1766.5</v>
      </c>
      <c r="P192" s="21">
        <f t="shared" ref="P192" si="115">MAX(F192,K192)</f>
        <v>1907</v>
      </c>
      <c r="Q192" s="21">
        <f t="shared" ref="Q192" si="116">MIN(G192,L192)</f>
        <v>1626</v>
      </c>
      <c r="R192" s="69"/>
      <c r="S192" s="69">
        <f t="shared" si="53"/>
        <v>1</v>
      </c>
      <c r="T192" s="69">
        <f t="shared" ref="T192" si="117">IF(F192&gt;K192,1,0)</f>
        <v>1</v>
      </c>
      <c r="U192" s="69">
        <f t="shared" ref="U192" si="118">IF(G192&gt;L192,1,0)</f>
        <v>1</v>
      </c>
    </row>
    <row r="193" spans="1:21" s="21" customFormat="1" x14ac:dyDescent="0.2">
      <c r="A193" s="21" t="s">
        <v>88</v>
      </c>
      <c r="B193" s="21">
        <f t="shared" si="40"/>
        <v>6</v>
      </c>
      <c r="C193" s="21">
        <f>12200+6251+4740</f>
        <v>23191</v>
      </c>
      <c r="D193" s="21">
        <v>6</v>
      </c>
      <c r="E193" s="21">
        <f t="shared" si="78"/>
        <v>3865.1666666666665</v>
      </c>
      <c r="F193" s="21">
        <v>6251</v>
      </c>
      <c r="G193" s="21">
        <v>2134</v>
      </c>
      <c r="H193" s="21">
        <f>9426+2548+2734</f>
        <v>14708</v>
      </c>
      <c r="I193" s="21">
        <v>6</v>
      </c>
      <c r="J193" s="21">
        <f t="shared" si="79"/>
        <v>2451.3333333333335</v>
      </c>
      <c r="K193" s="21">
        <v>2875</v>
      </c>
      <c r="L193" s="21">
        <v>2078</v>
      </c>
      <c r="M193" s="21">
        <f t="shared" si="43"/>
        <v>37899</v>
      </c>
      <c r="N193" s="21">
        <f t="shared" si="44"/>
        <v>12</v>
      </c>
      <c r="O193" s="21">
        <f t="shared" si="96"/>
        <v>3158.25</v>
      </c>
      <c r="P193" s="21">
        <f t="shared" si="97"/>
        <v>6251</v>
      </c>
      <c r="Q193" s="21">
        <f t="shared" si="98"/>
        <v>2078</v>
      </c>
      <c r="R193" s="69"/>
      <c r="S193" s="69">
        <f t="shared" si="53"/>
        <v>1</v>
      </c>
      <c r="T193" s="69">
        <f t="shared" si="54"/>
        <v>1</v>
      </c>
      <c r="U193" s="69">
        <f t="shared" si="55"/>
        <v>1</v>
      </c>
    </row>
    <row r="194" spans="1:21" s="21" customFormat="1" x14ac:dyDescent="0.2">
      <c r="A194" s="21" t="s">
        <v>289</v>
      </c>
      <c r="B194" s="21">
        <f t="shared" si="40"/>
        <v>1</v>
      </c>
      <c r="C194" s="21">
        <v>6265</v>
      </c>
      <c r="D194" s="21">
        <v>1</v>
      </c>
      <c r="E194" s="21">
        <f t="shared" si="78"/>
        <v>6265</v>
      </c>
      <c r="F194" s="21">
        <v>6265</v>
      </c>
      <c r="G194" s="21">
        <v>6265</v>
      </c>
      <c r="H194" s="21">
        <v>5481</v>
      </c>
      <c r="I194" s="21">
        <v>1</v>
      </c>
      <c r="J194" s="21">
        <f t="shared" si="79"/>
        <v>5481</v>
      </c>
      <c r="K194" s="21">
        <v>5481</v>
      </c>
      <c r="L194" s="21">
        <v>5481</v>
      </c>
      <c r="M194" s="21">
        <f>C194+H194</f>
        <v>11746</v>
      </c>
      <c r="N194" s="21">
        <f>D194+I194</f>
        <v>2</v>
      </c>
      <c r="O194" s="21">
        <f>M194/N194</f>
        <v>5873</v>
      </c>
      <c r="P194" s="21">
        <f>MAX(F194,K194)</f>
        <v>6265</v>
      </c>
      <c r="Q194" s="21">
        <f>MIN(G194,L194)</f>
        <v>5481</v>
      </c>
      <c r="R194" s="69"/>
      <c r="S194" s="69">
        <f t="shared" si="53"/>
        <v>1</v>
      </c>
      <c r="T194" s="69">
        <f>IF(F194&gt;K194,1,0)</f>
        <v>1</v>
      </c>
      <c r="U194" s="69">
        <f>IF(G194&gt;L194,1,0)</f>
        <v>1</v>
      </c>
    </row>
    <row r="195" spans="1:21" s="21" customFormat="1" x14ac:dyDescent="0.2">
      <c r="A195" s="21" t="s">
        <v>434</v>
      </c>
      <c r="B195" s="21">
        <f t="shared" si="40"/>
        <v>3</v>
      </c>
      <c r="C195" s="21">
        <v>7258</v>
      </c>
      <c r="D195" s="21">
        <v>3</v>
      </c>
      <c r="E195" s="21">
        <f t="shared" si="78"/>
        <v>2419.3333333333335</v>
      </c>
      <c r="F195" s="21">
        <v>2603</v>
      </c>
      <c r="G195" s="21">
        <v>2252</v>
      </c>
      <c r="H195" s="21">
        <v>1589</v>
      </c>
      <c r="I195" s="21">
        <v>3</v>
      </c>
      <c r="J195" s="21">
        <f t="shared" si="79"/>
        <v>529.66666666666663</v>
      </c>
      <c r="K195" s="21">
        <v>606</v>
      </c>
      <c r="L195" s="21">
        <v>458</v>
      </c>
      <c r="M195" s="21">
        <f>C195+H195</f>
        <v>8847</v>
      </c>
      <c r="N195" s="21">
        <f>D195+I195</f>
        <v>6</v>
      </c>
      <c r="O195" s="21">
        <f t="shared" si="96"/>
        <v>1474.5</v>
      </c>
      <c r="P195" s="21">
        <f t="shared" si="97"/>
        <v>2603</v>
      </c>
      <c r="Q195" s="21">
        <f t="shared" si="98"/>
        <v>458</v>
      </c>
      <c r="R195" s="69"/>
      <c r="S195" s="69">
        <f t="shared" si="53"/>
        <v>1</v>
      </c>
      <c r="T195" s="69">
        <f t="shared" si="54"/>
        <v>1</v>
      </c>
      <c r="U195" s="69">
        <f t="shared" si="55"/>
        <v>1</v>
      </c>
    </row>
    <row r="196" spans="1:21" s="21" customFormat="1" x14ac:dyDescent="0.2">
      <c r="A196" s="21" t="s">
        <v>291</v>
      </c>
      <c r="B196" s="21">
        <f t="shared" si="40"/>
        <v>2</v>
      </c>
      <c r="C196" s="21">
        <v>5357</v>
      </c>
      <c r="D196" s="21">
        <v>2</v>
      </c>
      <c r="E196" s="21">
        <f t="shared" si="78"/>
        <v>2678.5</v>
      </c>
      <c r="F196" s="21">
        <v>2755</v>
      </c>
      <c r="G196" s="21">
        <v>2602</v>
      </c>
      <c r="H196" s="21">
        <v>4923</v>
      </c>
      <c r="I196" s="21">
        <v>2</v>
      </c>
      <c r="J196" s="21">
        <f t="shared" si="79"/>
        <v>2461.5</v>
      </c>
      <c r="K196" s="21">
        <v>2973</v>
      </c>
      <c r="L196" s="21">
        <v>1950</v>
      </c>
      <c r="M196" s="21">
        <f t="shared" si="43"/>
        <v>10280</v>
      </c>
      <c r="N196" s="21">
        <f t="shared" si="44"/>
        <v>4</v>
      </c>
      <c r="O196" s="21">
        <f t="shared" si="96"/>
        <v>2570</v>
      </c>
      <c r="P196" s="21">
        <f t="shared" si="97"/>
        <v>2973</v>
      </c>
      <c r="Q196" s="21">
        <f t="shared" si="98"/>
        <v>1950</v>
      </c>
      <c r="R196" s="69"/>
      <c r="S196" s="69">
        <f t="shared" si="53"/>
        <v>1</v>
      </c>
      <c r="T196" s="69">
        <f t="shared" si="54"/>
        <v>0</v>
      </c>
      <c r="U196" s="69">
        <f t="shared" si="55"/>
        <v>1</v>
      </c>
    </row>
    <row r="197" spans="1:21" s="21" customFormat="1" x14ac:dyDescent="0.2">
      <c r="A197" s="21" t="s">
        <v>422</v>
      </c>
      <c r="B197" s="21">
        <f t="shared" si="40"/>
        <v>4</v>
      </c>
      <c r="C197" s="21">
        <v>8632</v>
      </c>
      <c r="D197" s="21">
        <v>4</v>
      </c>
      <c r="E197" s="21">
        <f t="shared" si="78"/>
        <v>2158</v>
      </c>
      <c r="F197" s="21">
        <v>2364</v>
      </c>
      <c r="G197" s="21">
        <v>1944</v>
      </c>
      <c r="H197" s="21">
        <v>2987</v>
      </c>
      <c r="I197" s="21">
        <v>4</v>
      </c>
      <c r="J197" s="21">
        <f t="shared" si="79"/>
        <v>746.75</v>
      </c>
      <c r="K197" s="21">
        <v>1021</v>
      </c>
      <c r="L197" s="21">
        <v>487</v>
      </c>
      <c r="M197" s="21">
        <f>C197+H197</f>
        <v>11619</v>
      </c>
      <c r="N197" s="21">
        <f>D197+I197</f>
        <v>8</v>
      </c>
      <c r="O197" s="21">
        <f t="shared" si="96"/>
        <v>1452.375</v>
      </c>
      <c r="P197" s="21">
        <f t="shared" si="97"/>
        <v>2364</v>
      </c>
      <c r="Q197" s="21">
        <f t="shared" si="98"/>
        <v>487</v>
      </c>
      <c r="R197" s="69"/>
      <c r="S197" s="69">
        <f t="shared" si="53"/>
        <v>1</v>
      </c>
      <c r="T197" s="69">
        <f t="shared" si="54"/>
        <v>1</v>
      </c>
      <c r="U197" s="69">
        <f t="shared" si="55"/>
        <v>1</v>
      </c>
    </row>
    <row r="198" spans="1:21" s="21" customFormat="1" x14ac:dyDescent="0.2">
      <c r="A198" s="21" t="s">
        <v>428</v>
      </c>
      <c r="B198" s="21">
        <f t="shared" si="40"/>
        <v>4</v>
      </c>
      <c r="C198" s="21">
        <v>8866</v>
      </c>
      <c r="D198" s="21">
        <v>4</v>
      </c>
      <c r="E198" s="21">
        <f t="shared" si="78"/>
        <v>2216.5</v>
      </c>
      <c r="F198" s="21">
        <v>2899</v>
      </c>
      <c r="G198" s="21">
        <v>1714</v>
      </c>
      <c r="H198" s="21">
        <v>6352</v>
      </c>
      <c r="I198" s="21">
        <v>4</v>
      </c>
      <c r="J198" s="21">
        <f t="shared" si="79"/>
        <v>1588</v>
      </c>
      <c r="K198" s="21">
        <v>2017</v>
      </c>
      <c r="L198" s="21">
        <v>1365</v>
      </c>
      <c r="M198" s="21">
        <f>C198+H198</f>
        <v>15218</v>
      </c>
      <c r="N198" s="21">
        <f>D198+I198</f>
        <v>8</v>
      </c>
      <c r="O198" s="21">
        <f t="shared" si="96"/>
        <v>1902.25</v>
      </c>
      <c r="P198" s="21">
        <f t="shared" si="97"/>
        <v>2899</v>
      </c>
      <c r="Q198" s="21">
        <f t="shared" si="98"/>
        <v>1365</v>
      </c>
      <c r="R198" s="69"/>
      <c r="S198" s="69">
        <f t="shared" si="53"/>
        <v>1</v>
      </c>
      <c r="T198" s="69">
        <f t="shared" si="54"/>
        <v>1</v>
      </c>
      <c r="U198" s="69">
        <f t="shared" si="55"/>
        <v>1</v>
      </c>
    </row>
    <row r="199" spans="1:21" s="21" customFormat="1" x14ac:dyDescent="0.2">
      <c r="A199" s="21" t="s">
        <v>391</v>
      </c>
      <c r="B199" s="21">
        <f t="shared" si="40"/>
        <v>8</v>
      </c>
      <c r="C199" s="21">
        <f>18385+4371</f>
        <v>22756</v>
      </c>
      <c r="D199" s="21">
        <v>8</v>
      </c>
      <c r="E199" s="21">
        <f t="shared" si="78"/>
        <v>2844.5</v>
      </c>
      <c r="F199" s="21">
        <v>4371</v>
      </c>
      <c r="G199" s="21">
        <v>2181</v>
      </c>
      <c r="H199" s="21">
        <f>11521+3521</f>
        <v>15042</v>
      </c>
      <c r="I199" s="21">
        <v>8</v>
      </c>
      <c r="J199" s="21">
        <f t="shared" si="79"/>
        <v>1880.25</v>
      </c>
      <c r="K199" s="21">
        <v>3521</v>
      </c>
      <c r="L199" s="21">
        <v>1066</v>
      </c>
      <c r="M199" s="21">
        <f t="shared" si="43"/>
        <v>37798</v>
      </c>
      <c r="N199" s="21">
        <f t="shared" si="44"/>
        <v>16</v>
      </c>
      <c r="O199" s="21">
        <f t="shared" si="96"/>
        <v>2362.375</v>
      </c>
      <c r="P199" s="21">
        <f t="shared" si="97"/>
        <v>4371</v>
      </c>
      <c r="Q199" s="21">
        <f t="shared" si="98"/>
        <v>1066</v>
      </c>
      <c r="R199" s="69"/>
      <c r="S199" s="69">
        <f t="shared" si="53"/>
        <v>1</v>
      </c>
      <c r="T199" s="69">
        <f t="shared" si="54"/>
        <v>1</v>
      </c>
      <c r="U199" s="69">
        <f t="shared" si="55"/>
        <v>1</v>
      </c>
    </row>
    <row r="200" spans="1:21" s="21" customFormat="1" x14ac:dyDescent="0.2">
      <c r="A200" s="21" t="s">
        <v>402</v>
      </c>
      <c r="B200" s="21">
        <f t="shared" si="40"/>
        <v>1</v>
      </c>
      <c r="C200" s="21">
        <v>1708</v>
      </c>
      <c r="D200" s="21">
        <v>1</v>
      </c>
      <c r="E200" s="21">
        <f t="shared" si="78"/>
        <v>1708</v>
      </c>
      <c r="F200" s="21">
        <v>1708</v>
      </c>
      <c r="G200" s="21">
        <v>1708</v>
      </c>
      <c r="H200" s="21">
        <v>701</v>
      </c>
      <c r="I200" s="21">
        <v>1</v>
      </c>
      <c r="J200" s="21">
        <f t="shared" si="79"/>
        <v>701</v>
      </c>
      <c r="K200" s="21">
        <v>701</v>
      </c>
      <c r="L200" s="21">
        <v>701</v>
      </c>
      <c r="M200" s="21">
        <f t="shared" si="43"/>
        <v>2409</v>
      </c>
      <c r="N200" s="21">
        <f t="shared" si="44"/>
        <v>2</v>
      </c>
      <c r="O200" s="21">
        <f t="shared" si="96"/>
        <v>1204.5</v>
      </c>
      <c r="P200" s="21">
        <f t="shared" si="97"/>
        <v>1708</v>
      </c>
      <c r="Q200" s="21">
        <f t="shared" si="98"/>
        <v>701</v>
      </c>
      <c r="R200" s="69"/>
      <c r="S200" s="69">
        <f t="shared" si="53"/>
        <v>1</v>
      </c>
      <c r="T200" s="69">
        <f t="shared" si="54"/>
        <v>1</v>
      </c>
      <c r="U200" s="69">
        <f t="shared" si="55"/>
        <v>1</v>
      </c>
    </row>
    <row r="201" spans="1:21" s="21" customFormat="1" x14ac:dyDescent="0.2">
      <c r="A201" s="21" t="s">
        <v>430</v>
      </c>
      <c r="B201" s="21">
        <f>MAX(D201,I201)</f>
        <v>1</v>
      </c>
      <c r="C201" s="21">
        <v>2073</v>
      </c>
      <c r="D201" s="21">
        <v>1</v>
      </c>
      <c r="E201" s="21">
        <f t="shared" ref="E201:E207" si="119">C201/D201</f>
        <v>2073</v>
      </c>
      <c r="F201" s="21">
        <v>2073</v>
      </c>
      <c r="G201" s="21">
        <v>2073</v>
      </c>
      <c r="H201" s="21">
        <v>802</v>
      </c>
      <c r="I201" s="21">
        <v>1</v>
      </c>
      <c r="J201" s="21">
        <f t="shared" ref="J201:J207" si="120">H201/I201</f>
        <v>802</v>
      </c>
      <c r="K201" s="21">
        <v>802</v>
      </c>
      <c r="L201" s="21">
        <v>802</v>
      </c>
      <c r="M201" s="21">
        <f t="shared" si="43"/>
        <v>2875</v>
      </c>
      <c r="N201" s="21">
        <f t="shared" si="44"/>
        <v>2</v>
      </c>
      <c r="O201" s="21">
        <f t="shared" si="96"/>
        <v>1437.5</v>
      </c>
      <c r="P201" s="21">
        <f t="shared" si="97"/>
        <v>2073</v>
      </c>
      <c r="Q201" s="21">
        <f t="shared" si="98"/>
        <v>802</v>
      </c>
      <c r="R201" s="69"/>
      <c r="S201" s="69">
        <f t="shared" si="53"/>
        <v>1</v>
      </c>
      <c r="T201" s="69">
        <f t="shared" si="54"/>
        <v>1</v>
      </c>
      <c r="U201" s="69">
        <f t="shared" si="55"/>
        <v>1</v>
      </c>
    </row>
    <row r="202" spans="1:21" s="21" customFormat="1" x14ac:dyDescent="0.2">
      <c r="A202" s="21" t="s">
        <v>99</v>
      </c>
      <c r="B202" s="21">
        <f t="shared" si="40"/>
        <v>2</v>
      </c>
      <c r="C202" s="21">
        <f>3155+2889</f>
        <v>6044</v>
      </c>
      <c r="D202" s="21">
        <v>2</v>
      </c>
      <c r="E202" s="21">
        <f t="shared" si="119"/>
        <v>3022</v>
      </c>
      <c r="F202" s="21">
        <v>3155</v>
      </c>
      <c r="G202" s="21">
        <v>2899</v>
      </c>
      <c r="H202" s="21">
        <f>3048+6892</f>
        <v>9940</v>
      </c>
      <c r="I202" s="21">
        <v>2</v>
      </c>
      <c r="J202" s="21">
        <f t="shared" si="120"/>
        <v>4970</v>
      </c>
      <c r="K202" s="21">
        <v>6892</v>
      </c>
      <c r="L202" s="21">
        <v>3048</v>
      </c>
      <c r="M202" s="21">
        <f t="shared" ref="M202:N207" si="121">C202+H202</f>
        <v>15984</v>
      </c>
      <c r="N202" s="21">
        <f t="shared" si="121"/>
        <v>4</v>
      </c>
      <c r="O202" s="21">
        <f>M202/N202</f>
        <v>3996</v>
      </c>
      <c r="P202" s="21">
        <f>MAX(F202,K202)</f>
        <v>6892</v>
      </c>
      <c r="Q202" s="21">
        <f>MIN(G202,L202)</f>
        <v>2899</v>
      </c>
      <c r="R202" s="69"/>
      <c r="S202" s="69">
        <f t="shared" si="53"/>
        <v>0</v>
      </c>
      <c r="T202" s="69">
        <f>IF(F202&gt;K202,1,0)</f>
        <v>0</v>
      </c>
      <c r="U202" s="69">
        <f>IF(G202&gt;L202,1,0)</f>
        <v>0</v>
      </c>
    </row>
    <row r="203" spans="1:21" s="21" customFormat="1" x14ac:dyDescent="0.2">
      <c r="A203" s="21" t="s">
        <v>101</v>
      </c>
      <c r="B203" s="21">
        <f t="shared" si="40"/>
        <v>3</v>
      </c>
      <c r="C203" s="21">
        <v>9841</v>
      </c>
      <c r="D203" s="21">
        <v>3</v>
      </c>
      <c r="E203" s="21">
        <f t="shared" si="119"/>
        <v>3280.3333333333335</v>
      </c>
      <c r="F203" s="21">
        <v>3570</v>
      </c>
      <c r="G203" s="21">
        <v>2955</v>
      </c>
      <c r="H203" s="21">
        <v>18309</v>
      </c>
      <c r="I203" s="21">
        <v>3</v>
      </c>
      <c r="J203" s="21">
        <f t="shared" si="120"/>
        <v>6103</v>
      </c>
      <c r="K203" s="21">
        <v>6387</v>
      </c>
      <c r="L203" s="21">
        <v>5925</v>
      </c>
      <c r="M203" s="21">
        <f t="shared" si="121"/>
        <v>28150</v>
      </c>
      <c r="N203" s="21">
        <f t="shared" si="121"/>
        <v>6</v>
      </c>
      <c r="O203" s="21">
        <f t="shared" si="96"/>
        <v>4691.666666666667</v>
      </c>
      <c r="P203" s="21">
        <f t="shared" si="97"/>
        <v>6387</v>
      </c>
      <c r="Q203" s="21">
        <f t="shared" si="98"/>
        <v>2955</v>
      </c>
      <c r="R203" s="69"/>
      <c r="S203" s="69">
        <f t="shared" si="53"/>
        <v>0</v>
      </c>
      <c r="T203" s="69">
        <f t="shared" si="54"/>
        <v>0</v>
      </c>
      <c r="U203" s="69">
        <f t="shared" si="55"/>
        <v>0</v>
      </c>
    </row>
    <row r="204" spans="1:21" s="21" customFormat="1" x14ac:dyDescent="0.2">
      <c r="A204" s="21" t="s">
        <v>103</v>
      </c>
      <c r="B204" s="21">
        <f>MAX(D204,I204)</f>
        <v>1</v>
      </c>
      <c r="C204" s="21">
        <v>2468</v>
      </c>
      <c r="D204" s="21">
        <v>1</v>
      </c>
      <c r="E204" s="21">
        <f t="shared" si="119"/>
        <v>2468</v>
      </c>
      <c r="F204" s="21">
        <v>2468</v>
      </c>
      <c r="G204" s="21">
        <v>2468</v>
      </c>
      <c r="H204" s="21">
        <v>1318</v>
      </c>
      <c r="I204" s="21">
        <v>1</v>
      </c>
      <c r="J204" s="21">
        <f t="shared" si="120"/>
        <v>1318</v>
      </c>
      <c r="K204" s="21">
        <v>1318</v>
      </c>
      <c r="L204" s="21">
        <v>1318</v>
      </c>
      <c r="M204" s="21">
        <f t="shared" ref="M204:M205" si="122">C204+H204</f>
        <v>3786</v>
      </c>
      <c r="N204" s="21">
        <f t="shared" ref="N204:N205" si="123">D204+I204</f>
        <v>2</v>
      </c>
      <c r="O204" s="21">
        <f t="shared" ref="O204" si="124">M204/N204</f>
        <v>1893</v>
      </c>
      <c r="P204" s="21">
        <f t="shared" ref="P204" si="125">MAX(F204,K204)</f>
        <v>2468</v>
      </c>
      <c r="Q204" s="21">
        <f t="shared" ref="Q204" si="126">MIN(G204,L204)</f>
        <v>1318</v>
      </c>
      <c r="R204" s="69"/>
      <c r="S204" s="69">
        <f t="shared" si="53"/>
        <v>1</v>
      </c>
      <c r="T204" s="69">
        <f t="shared" si="54"/>
        <v>1</v>
      </c>
      <c r="U204" s="69">
        <f t="shared" si="55"/>
        <v>1</v>
      </c>
    </row>
    <row r="205" spans="1:21" s="21" customFormat="1" x14ac:dyDescent="0.2">
      <c r="A205" s="21" t="s">
        <v>605</v>
      </c>
      <c r="B205" s="21">
        <f>MAX(D205,I205)</f>
        <v>2</v>
      </c>
      <c r="C205" s="21">
        <f>4155+4667</f>
        <v>8822</v>
      </c>
      <c r="D205" s="21">
        <v>2</v>
      </c>
      <c r="E205" s="21">
        <f t="shared" si="119"/>
        <v>4411</v>
      </c>
      <c r="F205" s="21">
        <v>4667</v>
      </c>
      <c r="G205" s="21">
        <v>4155</v>
      </c>
      <c r="H205" s="21">
        <f>1424+1525</f>
        <v>2949</v>
      </c>
      <c r="I205" s="21">
        <v>2</v>
      </c>
      <c r="J205" s="21">
        <f>H205/I205</f>
        <v>1474.5</v>
      </c>
      <c r="K205" s="21">
        <v>1525</v>
      </c>
      <c r="L205" s="21">
        <v>1424</v>
      </c>
      <c r="M205" s="21">
        <f t="shared" si="122"/>
        <v>11771</v>
      </c>
      <c r="N205" s="21">
        <f t="shared" si="123"/>
        <v>4</v>
      </c>
      <c r="O205" s="21">
        <f>M205/N205</f>
        <v>2942.75</v>
      </c>
      <c r="P205" s="21">
        <f>MAX(F205,K205)</f>
        <v>4667</v>
      </c>
      <c r="Q205" s="21">
        <f>MIN(G205,L205)</f>
        <v>1424</v>
      </c>
      <c r="R205" s="69"/>
      <c r="S205" s="69">
        <f t="shared" si="53"/>
        <v>1</v>
      </c>
      <c r="T205" s="69">
        <f t="shared" si="54"/>
        <v>1</v>
      </c>
      <c r="U205" s="69">
        <f t="shared" si="55"/>
        <v>1</v>
      </c>
    </row>
    <row r="206" spans="1:21" s="21" customFormat="1" x14ac:dyDescent="0.2">
      <c r="A206" s="21" t="s">
        <v>466</v>
      </c>
      <c r="B206" s="21">
        <f>MAX(D206,I206)</f>
        <v>2</v>
      </c>
      <c r="C206" s="21">
        <f>2816+3832</f>
        <v>6648</v>
      </c>
      <c r="D206" s="21">
        <v>2</v>
      </c>
      <c r="E206" s="21">
        <f t="shared" si="119"/>
        <v>3324</v>
      </c>
      <c r="F206" s="21">
        <v>3832</v>
      </c>
      <c r="G206" s="21">
        <v>2816</v>
      </c>
      <c r="H206" s="21">
        <f>2495+2245</f>
        <v>4740</v>
      </c>
      <c r="I206" s="21">
        <v>2</v>
      </c>
      <c r="J206" s="21">
        <f t="shared" si="120"/>
        <v>2370</v>
      </c>
      <c r="K206" s="21">
        <v>2495</v>
      </c>
      <c r="L206" s="21">
        <v>2245</v>
      </c>
      <c r="M206" s="21">
        <f t="shared" ref="M206" si="127">C206+H206</f>
        <v>11388</v>
      </c>
      <c r="N206" s="21">
        <f t="shared" ref="N206" si="128">D206+I206</f>
        <v>4</v>
      </c>
      <c r="O206" s="21">
        <f t="shared" ref="O206" si="129">M206/N206</f>
        <v>2847</v>
      </c>
      <c r="P206" s="21">
        <f t="shared" ref="P206" si="130">MAX(F206,K206)</f>
        <v>3832</v>
      </c>
      <c r="Q206" s="21">
        <f t="shared" ref="Q206" si="131">MIN(G206,L206)</f>
        <v>2245</v>
      </c>
      <c r="R206" s="69"/>
      <c r="S206" s="69">
        <f t="shared" si="53"/>
        <v>1</v>
      </c>
      <c r="T206" s="69">
        <f t="shared" si="54"/>
        <v>1</v>
      </c>
      <c r="U206" s="69">
        <f t="shared" si="55"/>
        <v>1</v>
      </c>
    </row>
    <row r="207" spans="1:21" s="21" customFormat="1" x14ac:dyDescent="0.2">
      <c r="A207" s="21" t="s">
        <v>108</v>
      </c>
      <c r="B207" s="21">
        <f>MAX(D207,I207)</f>
        <v>4</v>
      </c>
      <c r="C207" s="21">
        <v>13652</v>
      </c>
      <c r="D207" s="21">
        <v>4</v>
      </c>
      <c r="E207" s="21">
        <f t="shared" si="119"/>
        <v>3413</v>
      </c>
      <c r="F207" s="21">
        <v>4587</v>
      </c>
      <c r="G207" s="21">
        <v>2261</v>
      </c>
      <c r="H207" s="21">
        <v>10967</v>
      </c>
      <c r="I207" s="21">
        <v>4</v>
      </c>
      <c r="J207" s="21">
        <f t="shared" si="120"/>
        <v>2741.75</v>
      </c>
      <c r="K207" s="21">
        <v>3551</v>
      </c>
      <c r="L207" s="21">
        <v>2202</v>
      </c>
      <c r="M207" s="21">
        <f t="shared" si="121"/>
        <v>24619</v>
      </c>
      <c r="N207" s="21">
        <f t="shared" si="121"/>
        <v>8</v>
      </c>
      <c r="O207" s="21">
        <f t="shared" si="96"/>
        <v>3077.375</v>
      </c>
      <c r="P207" s="21">
        <f t="shared" si="97"/>
        <v>4587</v>
      </c>
      <c r="Q207" s="21">
        <f t="shared" si="98"/>
        <v>2202</v>
      </c>
      <c r="R207" s="69"/>
      <c r="S207" s="69">
        <f t="shared" si="53"/>
        <v>1</v>
      </c>
      <c r="T207" s="69">
        <f t="shared" si="54"/>
        <v>1</v>
      </c>
      <c r="U207" s="69">
        <f t="shared" si="55"/>
        <v>1</v>
      </c>
    </row>
    <row r="208" spans="1:21" s="21" customFormat="1" x14ac:dyDescent="0.2">
      <c r="A208" s="21" t="s">
        <v>294</v>
      </c>
      <c r="B208" s="21">
        <f t="shared" si="40"/>
        <v>3</v>
      </c>
      <c r="C208" s="21">
        <v>7215</v>
      </c>
      <c r="D208" s="21">
        <v>3</v>
      </c>
      <c r="E208" s="21">
        <f t="shared" si="78"/>
        <v>2405</v>
      </c>
      <c r="F208" s="21">
        <v>2712</v>
      </c>
      <c r="G208" s="21">
        <v>2233</v>
      </c>
      <c r="H208" s="21">
        <v>5689</v>
      </c>
      <c r="I208" s="21">
        <v>3</v>
      </c>
      <c r="J208" s="21">
        <f t="shared" si="79"/>
        <v>1896.3333333333333</v>
      </c>
      <c r="K208" s="21">
        <v>2203</v>
      </c>
      <c r="L208" s="21">
        <v>1708</v>
      </c>
      <c r="M208" s="21">
        <f t="shared" si="43"/>
        <v>12904</v>
      </c>
      <c r="N208" s="21">
        <f t="shared" si="44"/>
        <v>6</v>
      </c>
      <c r="O208" s="21">
        <f t="shared" si="96"/>
        <v>2150.6666666666665</v>
      </c>
      <c r="P208" s="21">
        <f t="shared" si="97"/>
        <v>2712</v>
      </c>
      <c r="Q208" s="21">
        <f t="shared" si="98"/>
        <v>1708</v>
      </c>
      <c r="R208" s="69"/>
      <c r="S208" s="69">
        <f t="shared" si="53"/>
        <v>1</v>
      </c>
      <c r="T208" s="69">
        <f t="shared" si="54"/>
        <v>1</v>
      </c>
      <c r="U208" s="69">
        <f t="shared" si="55"/>
        <v>1</v>
      </c>
    </row>
    <row r="209" spans="1:21" s="21" customFormat="1" x14ac:dyDescent="0.2">
      <c r="A209" s="21" t="s">
        <v>114</v>
      </c>
      <c r="B209" s="21">
        <f t="shared" si="40"/>
        <v>2</v>
      </c>
      <c r="C209" s="21">
        <v>5389</v>
      </c>
      <c r="D209" s="21">
        <v>2</v>
      </c>
      <c r="E209" s="21">
        <f t="shared" si="78"/>
        <v>2694.5</v>
      </c>
      <c r="F209" s="21">
        <v>2824</v>
      </c>
      <c r="G209" s="21">
        <v>2565</v>
      </c>
      <c r="H209" s="21">
        <v>4043</v>
      </c>
      <c r="I209" s="21">
        <v>2</v>
      </c>
      <c r="J209" s="21">
        <f t="shared" si="79"/>
        <v>2021.5</v>
      </c>
      <c r="K209" s="21">
        <v>2802</v>
      </c>
      <c r="L209" s="21">
        <v>1241</v>
      </c>
      <c r="M209" s="21">
        <f>C209+H209</f>
        <v>9432</v>
      </c>
      <c r="N209" s="21">
        <f>D209+I209</f>
        <v>4</v>
      </c>
      <c r="O209" s="21">
        <f t="shared" si="96"/>
        <v>2358</v>
      </c>
      <c r="P209" s="21">
        <f t="shared" si="97"/>
        <v>2824</v>
      </c>
      <c r="Q209" s="21">
        <f t="shared" si="98"/>
        <v>1241</v>
      </c>
      <c r="R209" s="69"/>
      <c r="S209" s="69">
        <f t="shared" si="53"/>
        <v>1</v>
      </c>
      <c r="T209" s="69">
        <f t="shared" si="54"/>
        <v>1</v>
      </c>
      <c r="U209" s="69">
        <f t="shared" si="55"/>
        <v>1</v>
      </c>
    </row>
    <row r="210" spans="1:21" s="21" customFormat="1" x14ac:dyDescent="0.2">
      <c r="A210" s="21" t="s">
        <v>475</v>
      </c>
      <c r="B210" s="21">
        <f>MAX(D210,I210)</f>
        <v>1</v>
      </c>
      <c r="C210" s="21">
        <v>3182</v>
      </c>
      <c r="D210" s="21">
        <v>1</v>
      </c>
      <c r="E210" s="21">
        <f t="shared" si="78"/>
        <v>3182</v>
      </c>
      <c r="F210" s="21">
        <v>3182</v>
      </c>
      <c r="G210" s="21">
        <v>3182</v>
      </c>
      <c r="H210" s="21">
        <v>1950</v>
      </c>
      <c r="I210" s="21">
        <v>1</v>
      </c>
      <c r="J210" s="21">
        <f>H210/I210</f>
        <v>1950</v>
      </c>
      <c r="K210" s="21">
        <v>1950</v>
      </c>
      <c r="L210" s="21">
        <v>1950</v>
      </c>
      <c r="M210" s="21">
        <f t="shared" ref="M210" si="132">C210+H210</f>
        <v>5132</v>
      </c>
      <c r="N210" s="21">
        <f t="shared" ref="N210" si="133">D210+I210</f>
        <v>2</v>
      </c>
      <c r="O210" s="21">
        <f t="shared" si="96"/>
        <v>2566</v>
      </c>
      <c r="P210" s="21">
        <f t="shared" si="97"/>
        <v>3182</v>
      </c>
      <c r="Q210" s="21">
        <f t="shared" si="98"/>
        <v>1950</v>
      </c>
      <c r="R210" s="69"/>
      <c r="S210" s="69">
        <f t="shared" si="53"/>
        <v>1</v>
      </c>
      <c r="T210" s="69">
        <f t="shared" ref="T210" si="134">IF(F210&gt;K210,1,0)</f>
        <v>1</v>
      </c>
      <c r="U210" s="69">
        <f t="shared" ref="U210" si="135">IF(G210&gt;L210,1,0)</f>
        <v>1</v>
      </c>
    </row>
    <row r="211" spans="1:21" s="21" customFormat="1" x14ac:dyDescent="0.2">
      <c r="A211" s="21" t="s">
        <v>403</v>
      </c>
      <c r="B211" s="21">
        <f t="shared" si="40"/>
        <v>4</v>
      </c>
      <c r="C211" s="21">
        <v>8581</v>
      </c>
      <c r="D211" s="21">
        <v>4</v>
      </c>
      <c r="E211" s="21">
        <f t="shared" si="78"/>
        <v>2145.25</v>
      </c>
      <c r="F211" s="21">
        <v>2421</v>
      </c>
      <c r="G211" s="21">
        <v>1941</v>
      </c>
      <c r="H211" s="21">
        <v>4061</v>
      </c>
      <c r="I211" s="21">
        <v>4</v>
      </c>
      <c r="J211" s="21">
        <f t="shared" si="79"/>
        <v>1015.25</v>
      </c>
      <c r="K211" s="21">
        <v>1302</v>
      </c>
      <c r="L211" s="21">
        <v>673</v>
      </c>
      <c r="M211" s="21">
        <f t="shared" si="43"/>
        <v>12642</v>
      </c>
      <c r="N211" s="21">
        <f t="shared" si="44"/>
        <v>8</v>
      </c>
      <c r="O211" s="21">
        <f t="shared" si="96"/>
        <v>1580.25</v>
      </c>
      <c r="P211" s="21">
        <f t="shared" si="97"/>
        <v>2421</v>
      </c>
      <c r="Q211" s="21">
        <f t="shared" si="98"/>
        <v>673</v>
      </c>
      <c r="R211" s="69"/>
      <c r="S211" s="69">
        <f t="shared" si="53"/>
        <v>1</v>
      </c>
      <c r="T211" s="69">
        <f t="shared" si="54"/>
        <v>1</v>
      </c>
      <c r="U211" s="69">
        <f t="shared" si="55"/>
        <v>1</v>
      </c>
    </row>
    <row r="212" spans="1:21" s="21" customFormat="1" x14ac:dyDescent="0.2">
      <c r="A212" s="21" t="s">
        <v>118</v>
      </c>
      <c r="B212" s="21">
        <f t="shared" si="40"/>
        <v>1</v>
      </c>
      <c r="C212" s="21">
        <v>6759</v>
      </c>
      <c r="D212" s="21">
        <v>1</v>
      </c>
      <c r="E212" s="21">
        <f t="shared" si="78"/>
        <v>6759</v>
      </c>
      <c r="F212" s="21">
        <v>6759</v>
      </c>
      <c r="G212" s="21">
        <v>6759</v>
      </c>
      <c r="H212" s="21">
        <v>11336</v>
      </c>
      <c r="I212" s="21">
        <v>1</v>
      </c>
      <c r="J212" s="21">
        <f t="shared" si="79"/>
        <v>11336</v>
      </c>
      <c r="K212" s="21">
        <v>11336</v>
      </c>
      <c r="L212" s="21">
        <v>11336</v>
      </c>
      <c r="M212" s="21">
        <f t="shared" si="43"/>
        <v>18095</v>
      </c>
      <c r="N212" s="21">
        <f t="shared" si="44"/>
        <v>2</v>
      </c>
      <c r="O212" s="21">
        <f t="shared" si="96"/>
        <v>9047.5</v>
      </c>
      <c r="P212" s="21">
        <f t="shared" si="97"/>
        <v>11336</v>
      </c>
      <c r="Q212" s="21">
        <f t="shared" si="98"/>
        <v>6759</v>
      </c>
      <c r="R212" s="69"/>
      <c r="S212" s="69">
        <f t="shared" si="53"/>
        <v>0</v>
      </c>
      <c r="T212" s="69">
        <f t="shared" si="54"/>
        <v>0</v>
      </c>
      <c r="U212" s="69">
        <f t="shared" si="55"/>
        <v>0</v>
      </c>
    </row>
    <row r="213" spans="1:21" s="21" customFormat="1" x14ac:dyDescent="0.2">
      <c r="A213" s="21" t="s">
        <v>120</v>
      </c>
      <c r="B213" s="21">
        <f t="shared" si="40"/>
        <v>2</v>
      </c>
      <c r="C213" s="21">
        <f>6833+5282</f>
        <v>12115</v>
      </c>
      <c r="D213" s="21">
        <v>2</v>
      </c>
      <c r="E213" s="21">
        <f t="shared" si="78"/>
        <v>6057.5</v>
      </c>
      <c r="F213" s="21">
        <v>6833</v>
      </c>
      <c r="G213" s="21">
        <v>5282</v>
      </c>
      <c r="H213" s="21">
        <f>5930+6611</f>
        <v>12541</v>
      </c>
      <c r="I213" s="21">
        <v>2</v>
      </c>
      <c r="J213" s="21">
        <f t="shared" si="79"/>
        <v>6270.5</v>
      </c>
      <c r="K213" s="21">
        <v>6611</v>
      </c>
      <c r="L213" s="21">
        <v>5930</v>
      </c>
      <c r="M213" s="21">
        <f t="shared" si="43"/>
        <v>24656</v>
      </c>
      <c r="N213" s="21">
        <f t="shared" si="44"/>
        <v>4</v>
      </c>
      <c r="O213" s="21">
        <f t="shared" si="96"/>
        <v>6164</v>
      </c>
      <c r="P213" s="21">
        <f t="shared" si="97"/>
        <v>6833</v>
      </c>
      <c r="Q213" s="21">
        <f t="shared" si="98"/>
        <v>5282</v>
      </c>
      <c r="R213" s="69"/>
      <c r="S213" s="69">
        <f t="shared" si="53"/>
        <v>0</v>
      </c>
      <c r="T213" s="69">
        <f t="shared" si="54"/>
        <v>1</v>
      </c>
      <c r="U213" s="69">
        <f t="shared" si="55"/>
        <v>0</v>
      </c>
    </row>
    <row r="214" spans="1:21" s="21" customFormat="1" x14ac:dyDescent="0.2">
      <c r="A214" s="21" t="s">
        <v>617</v>
      </c>
      <c r="B214" s="21">
        <f t="shared" ref="B214" si="136">MAX(D214,I214)</f>
        <v>1</v>
      </c>
      <c r="C214" s="21">
        <v>3678</v>
      </c>
      <c r="D214" s="21">
        <v>1</v>
      </c>
      <c r="E214" s="21">
        <f t="shared" ref="E214" si="137">C214/D214</f>
        <v>3678</v>
      </c>
      <c r="F214" s="21">
        <v>3678</v>
      </c>
      <c r="G214" s="21">
        <v>3678</v>
      </c>
      <c r="H214" s="21">
        <v>641</v>
      </c>
      <c r="I214" s="21">
        <v>1</v>
      </c>
      <c r="J214" s="21">
        <f t="shared" ref="J214" si="138">H214/I214</f>
        <v>641</v>
      </c>
      <c r="K214" s="21">
        <v>641</v>
      </c>
      <c r="L214" s="21">
        <v>641</v>
      </c>
      <c r="M214" s="21">
        <f>C214+H214</f>
        <v>4319</v>
      </c>
      <c r="N214" s="21">
        <f>D214+I214</f>
        <v>2</v>
      </c>
      <c r="O214" s="21">
        <f>M214/N214</f>
        <v>2159.5</v>
      </c>
      <c r="P214" s="21">
        <f>MAX(F214,K214)</f>
        <v>3678</v>
      </c>
      <c r="Q214" s="21">
        <f>MIN(G214,L214)</f>
        <v>641</v>
      </c>
      <c r="R214" s="69"/>
      <c r="S214" s="69">
        <f t="shared" si="53"/>
        <v>1</v>
      </c>
      <c r="T214" s="69">
        <f>IF(F214&gt;K214,1,0)</f>
        <v>1</v>
      </c>
      <c r="U214" s="69">
        <f>IF(G214&gt;L214,1,0)</f>
        <v>1</v>
      </c>
    </row>
    <row r="215" spans="1:21" s="21" customFormat="1" x14ac:dyDescent="0.2">
      <c r="A215" s="21" t="s">
        <v>298</v>
      </c>
      <c r="B215" s="21">
        <f t="shared" si="40"/>
        <v>4</v>
      </c>
      <c r="C215" s="21">
        <v>13756</v>
      </c>
      <c r="D215" s="21">
        <v>4</v>
      </c>
      <c r="E215" s="21">
        <f t="shared" si="78"/>
        <v>3439</v>
      </c>
      <c r="F215" s="21">
        <v>5378</v>
      </c>
      <c r="G215" s="21">
        <v>1808</v>
      </c>
      <c r="H215" s="21">
        <v>22403</v>
      </c>
      <c r="I215" s="21">
        <v>4</v>
      </c>
      <c r="J215" s="21">
        <f t="shared" si="79"/>
        <v>5600.75</v>
      </c>
      <c r="K215" s="21">
        <v>6602</v>
      </c>
      <c r="L215" s="21">
        <v>4449</v>
      </c>
      <c r="M215" s="21">
        <f t="shared" si="43"/>
        <v>36159</v>
      </c>
      <c r="N215" s="21">
        <f t="shared" si="44"/>
        <v>8</v>
      </c>
      <c r="O215" s="21">
        <f t="shared" si="96"/>
        <v>4519.875</v>
      </c>
      <c r="P215" s="21">
        <f t="shared" si="97"/>
        <v>6602</v>
      </c>
      <c r="Q215" s="21">
        <f t="shared" si="98"/>
        <v>1808</v>
      </c>
      <c r="R215" s="69"/>
      <c r="S215" s="69">
        <f t="shared" si="53"/>
        <v>0</v>
      </c>
      <c r="T215" s="69">
        <f t="shared" si="54"/>
        <v>0</v>
      </c>
      <c r="U215" s="69">
        <f t="shared" si="55"/>
        <v>0</v>
      </c>
    </row>
    <row r="216" spans="1:21" s="21" customFormat="1" x14ac:dyDescent="0.2">
      <c r="A216" s="21" t="s">
        <v>132</v>
      </c>
      <c r="B216" s="21">
        <f t="shared" ref="B216" si="139">MAX(D216,I216)</f>
        <v>2</v>
      </c>
      <c r="C216" s="21">
        <f>5466+5362</f>
        <v>10828</v>
      </c>
      <c r="D216" s="21">
        <v>2</v>
      </c>
      <c r="E216" s="21">
        <f t="shared" ref="E216" si="140">C216/D216</f>
        <v>5414</v>
      </c>
      <c r="F216" s="21">
        <v>5466</v>
      </c>
      <c r="G216" s="21">
        <v>5362</v>
      </c>
      <c r="H216" s="21">
        <v>2804</v>
      </c>
      <c r="I216" s="21">
        <v>1</v>
      </c>
      <c r="J216" s="21">
        <f t="shared" si="79"/>
        <v>2804</v>
      </c>
      <c r="K216" s="21">
        <v>2804</v>
      </c>
      <c r="L216" s="21">
        <v>2804</v>
      </c>
      <c r="M216" s="21">
        <f t="shared" ref="M216" si="141">C216+H216</f>
        <v>13632</v>
      </c>
      <c r="N216" s="21">
        <f t="shared" ref="N216" si="142">D216+I216</f>
        <v>3</v>
      </c>
      <c r="O216" s="21">
        <f t="shared" ref="O216" si="143">M216/N216</f>
        <v>4544</v>
      </c>
      <c r="P216" s="21">
        <f t="shared" ref="P216" si="144">MAX(F216,K216)</f>
        <v>5466</v>
      </c>
      <c r="Q216" s="21">
        <f t="shared" ref="Q216" si="145">MIN(G216,L216)</f>
        <v>2804</v>
      </c>
      <c r="R216" s="69"/>
      <c r="S216" s="69">
        <f t="shared" si="53"/>
        <v>1</v>
      </c>
      <c r="T216" s="69">
        <f t="shared" ref="T216" si="146">IF(F216&gt;K216,1,0)</f>
        <v>1</v>
      </c>
      <c r="U216" s="69">
        <f t="shared" ref="U216" si="147">IF(G216&gt;L216,1,0)</f>
        <v>1</v>
      </c>
    </row>
    <row r="217" spans="1:21" s="21" customFormat="1" x14ac:dyDescent="0.2">
      <c r="A217" s="21" t="s">
        <v>377</v>
      </c>
      <c r="B217" s="21">
        <f t="shared" ref="B217:B230" si="148">MAX(D217,I217)</f>
        <v>5</v>
      </c>
      <c r="C217" s="21">
        <v>11885</v>
      </c>
      <c r="D217" s="21">
        <v>5</v>
      </c>
      <c r="E217" s="21">
        <f t="shared" ref="E217:E232" si="149">C217/D217</f>
        <v>2377</v>
      </c>
      <c r="F217" s="21">
        <v>2955</v>
      </c>
      <c r="G217" s="21">
        <v>2044</v>
      </c>
      <c r="H217" s="21">
        <v>7108</v>
      </c>
      <c r="I217" s="21">
        <v>5</v>
      </c>
      <c r="J217" s="21">
        <f t="shared" ref="J217:J229" si="150">H217/I217</f>
        <v>1421.6</v>
      </c>
      <c r="K217" s="21">
        <v>2416</v>
      </c>
      <c r="L217" s="21">
        <v>1020</v>
      </c>
      <c r="M217" s="21">
        <f t="shared" ref="M217:M236" si="151">C217+H217</f>
        <v>18993</v>
      </c>
      <c r="N217" s="21">
        <f t="shared" ref="N217:N236" si="152">D217+I217</f>
        <v>10</v>
      </c>
      <c r="O217" s="21">
        <f t="shared" ref="O217:O230" si="153">M217/N217</f>
        <v>1899.3</v>
      </c>
      <c r="P217" s="21">
        <f t="shared" ref="P217:P230" si="154">MAX(F217,K217)</f>
        <v>2955</v>
      </c>
      <c r="Q217" s="21">
        <f t="shared" ref="Q217:Q230" si="155">MIN(G217,L217)</f>
        <v>1020</v>
      </c>
      <c r="R217" s="69"/>
      <c r="S217" s="69">
        <f t="shared" si="53"/>
        <v>1</v>
      </c>
      <c r="T217" s="69">
        <f t="shared" si="54"/>
        <v>1</v>
      </c>
      <c r="U217" s="69">
        <f t="shared" si="55"/>
        <v>1</v>
      </c>
    </row>
    <row r="218" spans="1:21" s="21" customFormat="1" x14ac:dyDescent="0.2">
      <c r="A218" s="21" t="s">
        <v>423</v>
      </c>
      <c r="B218" s="21">
        <f t="shared" si="148"/>
        <v>3</v>
      </c>
      <c r="C218" s="21">
        <v>6450</v>
      </c>
      <c r="D218" s="21">
        <v>3</v>
      </c>
      <c r="E218" s="21">
        <f t="shared" si="149"/>
        <v>2150</v>
      </c>
      <c r="F218" s="21">
        <v>2303</v>
      </c>
      <c r="G218" s="21">
        <v>1867</v>
      </c>
      <c r="H218" s="21">
        <v>3652</v>
      </c>
      <c r="I218" s="21">
        <v>3</v>
      </c>
      <c r="J218" s="21">
        <f t="shared" si="150"/>
        <v>1217.3333333333333</v>
      </c>
      <c r="K218" s="21">
        <v>1400</v>
      </c>
      <c r="L218" s="21">
        <v>986</v>
      </c>
      <c r="M218" s="21">
        <f t="shared" si="151"/>
        <v>10102</v>
      </c>
      <c r="N218" s="21">
        <f t="shared" si="152"/>
        <v>6</v>
      </c>
      <c r="O218" s="21">
        <f t="shared" si="153"/>
        <v>1683.6666666666667</v>
      </c>
      <c r="P218" s="21">
        <f t="shared" si="154"/>
        <v>2303</v>
      </c>
      <c r="Q218" s="21">
        <f t="shared" si="155"/>
        <v>986</v>
      </c>
      <c r="R218" s="69"/>
      <c r="S218" s="69">
        <f t="shared" si="53"/>
        <v>1</v>
      </c>
      <c r="T218" s="69">
        <f t="shared" si="54"/>
        <v>1</v>
      </c>
      <c r="U218" s="69">
        <f t="shared" si="55"/>
        <v>1</v>
      </c>
    </row>
    <row r="219" spans="1:21" s="21" customFormat="1" x14ac:dyDescent="0.2">
      <c r="A219" s="21" t="s">
        <v>134</v>
      </c>
      <c r="B219" s="21">
        <f t="shared" si="148"/>
        <v>2</v>
      </c>
      <c r="C219" s="21">
        <v>9360</v>
      </c>
      <c r="D219" s="21">
        <v>2</v>
      </c>
      <c r="E219" s="21">
        <f t="shared" si="149"/>
        <v>4680</v>
      </c>
      <c r="F219" s="21">
        <v>4921</v>
      </c>
      <c r="G219" s="21">
        <v>4439</v>
      </c>
      <c r="H219" s="21">
        <v>8643</v>
      </c>
      <c r="I219" s="21">
        <v>2</v>
      </c>
      <c r="J219" s="21">
        <f t="shared" si="150"/>
        <v>4321.5</v>
      </c>
      <c r="K219" s="21">
        <v>4586</v>
      </c>
      <c r="L219" s="21">
        <v>4057</v>
      </c>
      <c r="M219" s="21">
        <f t="shared" si="151"/>
        <v>18003</v>
      </c>
      <c r="N219" s="21">
        <f t="shared" si="152"/>
        <v>4</v>
      </c>
      <c r="O219" s="21">
        <f t="shared" si="153"/>
        <v>4500.75</v>
      </c>
      <c r="P219" s="21">
        <f t="shared" si="154"/>
        <v>4921</v>
      </c>
      <c r="Q219" s="21">
        <f t="shared" si="155"/>
        <v>4057</v>
      </c>
      <c r="R219" s="69"/>
      <c r="S219" s="69">
        <f t="shared" si="53"/>
        <v>1</v>
      </c>
      <c r="T219" s="69">
        <f t="shared" si="54"/>
        <v>1</v>
      </c>
      <c r="U219" s="69">
        <f t="shared" si="55"/>
        <v>1</v>
      </c>
    </row>
    <row r="220" spans="1:21" s="21" customFormat="1" x14ac:dyDescent="0.2">
      <c r="A220" s="21" t="s">
        <v>301</v>
      </c>
      <c r="B220" s="21">
        <f>MAX(D220,I220)</f>
        <v>1</v>
      </c>
      <c r="C220" s="21">
        <v>5435</v>
      </c>
      <c r="D220" s="21">
        <v>1</v>
      </c>
      <c r="E220" s="21">
        <f t="shared" si="149"/>
        <v>5435</v>
      </c>
      <c r="F220" s="21">
        <v>5435</v>
      </c>
      <c r="G220" s="21">
        <v>5435</v>
      </c>
      <c r="H220" s="21">
        <f>3758</f>
        <v>3758</v>
      </c>
      <c r="I220" s="21">
        <v>1</v>
      </c>
      <c r="J220" s="21">
        <f>H220/I220</f>
        <v>3758</v>
      </c>
      <c r="K220" s="21">
        <v>3758</v>
      </c>
      <c r="L220" s="21">
        <v>3758</v>
      </c>
      <c r="M220" s="21">
        <f t="shared" ref="M220" si="156">C220+H220</f>
        <v>9193</v>
      </c>
      <c r="N220" s="21">
        <f t="shared" ref="N220" si="157">D220+I220</f>
        <v>2</v>
      </c>
      <c r="O220" s="21">
        <f>M220/N220</f>
        <v>4596.5</v>
      </c>
      <c r="P220" s="21">
        <f>MAX(F220,K220)</f>
        <v>5435</v>
      </c>
      <c r="Q220" s="21">
        <f>MIN(G220,L220)</f>
        <v>3758</v>
      </c>
      <c r="R220" s="69"/>
      <c r="S220" s="69">
        <f t="shared" si="53"/>
        <v>1</v>
      </c>
      <c r="T220" s="69">
        <f t="shared" ref="T220" si="158">IF(F220&gt;K220,1,0)</f>
        <v>1</v>
      </c>
      <c r="U220" s="69">
        <f t="shared" ref="U220" si="159">IF(G220&gt;L220,1,0)</f>
        <v>1</v>
      </c>
    </row>
    <row r="221" spans="1:21" s="21" customFormat="1" x14ac:dyDescent="0.2">
      <c r="A221" s="21" t="s">
        <v>451</v>
      </c>
      <c r="B221" s="21">
        <f t="shared" si="148"/>
        <v>4</v>
      </c>
      <c r="C221" s="21">
        <f>2105+3605+3940</f>
        <v>9650</v>
      </c>
      <c r="D221" s="21">
        <v>3</v>
      </c>
      <c r="E221" s="21">
        <f t="shared" si="149"/>
        <v>3216.6666666666665</v>
      </c>
      <c r="F221" s="21">
        <v>3940</v>
      </c>
      <c r="G221" s="21">
        <v>2105</v>
      </c>
      <c r="H221" s="21">
        <f>1570+1125+2800+1198</f>
        <v>6693</v>
      </c>
      <c r="I221" s="21">
        <v>4</v>
      </c>
      <c r="J221" s="21">
        <f t="shared" si="150"/>
        <v>1673.25</v>
      </c>
      <c r="K221" s="21">
        <v>2800</v>
      </c>
      <c r="L221" s="21">
        <v>1125</v>
      </c>
      <c r="M221" s="21">
        <f t="shared" ref="M221:M222" si="160">C221+H221</f>
        <v>16343</v>
      </c>
      <c r="N221" s="21">
        <f t="shared" ref="N221:N222" si="161">D221+I221</f>
        <v>7</v>
      </c>
      <c r="O221" s="21">
        <f t="shared" ref="O221:O222" si="162">M221/N221</f>
        <v>2334.7142857142858</v>
      </c>
      <c r="P221" s="21">
        <f t="shared" ref="P221:P222" si="163">MAX(F221,K221)</f>
        <v>3940</v>
      </c>
      <c r="Q221" s="21">
        <f t="shared" ref="Q221:Q222" si="164">MIN(G221,L221)</f>
        <v>1125</v>
      </c>
      <c r="R221" s="69"/>
      <c r="S221" s="69">
        <f t="shared" ref="S221:S236" si="165">IF(E221&gt;J221,1,0)</f>
        <v>1</v>
      </c>
      <c r="T221" s="69">
        <f t="shared" ref="T221:T222" si="166">IF(F221&gt;K221,1,0)</f>
        <v>1</v>
      </c>
      <c r="U221" s="69">
        <f t="shared" ref="U221:U222" si="167">IF(G221&gt;L221,1,0)</f>
        <v>1</v>
      </c>
    </row>
    <row r="222" spans="1:21" s="21" customFormat="1" x14ac:dyDescent="0.2">
      <c r="A222" s="21" t="s">
        <v>304</v>
      </c>
      <c r="B222" s="21">
        <f t="shared" si="148"/>
        <v>3</v>
      </c>
      <c r="C222" s="21">
        <f>4915+4679</f>
        <v>9594</v>
      </c>
      <c r="D222" s="21">
        <v>2</v>
      </c>
      <c r="E222" s="21">
        <f t="shared" si="149"/>
        <v>4797</v>
      </c>
      <c r="F222" s="21">
        <v>4915</v>
      </c>
      <c r="G222" s="21">
        <v>4679</v>
      </c>
      <c r="H222" s="21">
        <f>5737+6754+7962</f>
        <v>20453</v>
      </c>
      <c r="I222" s="21">
        <v>3</v>
      </c>
      <c r="J222" s="21">
        <f t="shared" si="150"/>
        <v>6817.666666666667</v>
      </c>
      <c r="K222" s="21">
        <v>7962</v>
      </c>
      <c r="L222" s="21">
        <v>5737</v>
      </c>
      <c r="M222" s="21">
        <f t="shared" si="160"/>
        <v>30047</v>
      </c>
      <c r="N222" s="21">
        <f t="shared" si="161"/>
        <v>5</v>
      </c>
      <c r="O222" s="21">
        <f t="shared" si="162"/>
        <v>6009.4</v>
      </c>
      <c r="P222" s="21">
        <f t="shared" si="163"/>
        <v>7962</v>
      </c>
      <c r="Q222" s="21">
        <f t="shared" si="164"/>
        <v>4679</v>
      </c>
      <c r="R222" s="69"/>
      <c r="S222" s="69">
        <f t="shared" si="165"/>
        <v>0</v>
      </c>
      <c r="T222" s="69">
        <f t="shared" si="166"/>
        <v>0</v>
      </c>
      <c r="U222" s="69">
        <f t="shared" si="167"/>
        <v>0</v>
      </c>
    </row>
    <row r="223" spans="1:21" s="21" customFormat="1" x14ac:dyDescent="0.2">
      <c r="A223" s="21" t="s">
        <v>143</v>
      </c>
      <c r="B223" s="21">
        <f t="shared" si="148"/>
        <v>5</v>
      </c>
      <c r="C223" s="21">
        <f>10191+2482</f>
        <v>12673</v>
      </c>
      <c r="D223" s="21">
        <v>5</v>
      </c>
      <c r="E223" s="21">
        <f t="shared" si="149"/>
        <v>2534.6</v>
      </c>
      <c r="F223" s="21">
        <v>3465</v>
      </c>
      <c r="G223" s="21">
        <v>2104</v>
      </c>
      <c r="H223" s="21">
        <f>1107+6160+856</f>
        <v>8123</v>
      </c>
      <c r="I223" s="21">
        <v>5</v>
      </c>
      <c r="J223" s="21">
        <f t="shared" si="150"/>
        <v>1624.6</v>
      </c>
      <c r="K223" s="21">
        <v>3206</v>
      </c>
      <c r="L223" s="21">
        <v>856</v>
      </c>
      <c r="M223" s="21">
        <f t="shared" si="151"/>
        <v>20796</v>
      </c>
      <c r="N223" s="21">
        <f t="shared" si="152"/>
        <v>10</v>
      </c>
      <c r="O223" s="21">
        <f t="shared" si="153"/>
        <v>2079.6</v>
      </c>
      <c r="P223" s="21">
        <f t="shared" si="154"/>
        <v>3465</v>
      </c>
      <c r="Q223" s="21">
        <f t="shared" si="155"/>
        <v>856</v>
      </c>
      <c r="R223" s="69"/>
      <c r="S223" s="69">
        <f t="shared" si="165"/>
        <v>1</v>
      </c>
      <c r="T223" s="69">
        <f t="shared" si="54"/>
        <v>1</v>
      </c>
      <c r="U223" s="69">
        <f t="shared" si="55"/>
        <v>1</v>
      </c>
    </row>
    <row r="224" spans="1:21" s="21" customFormat="1" x14ac:dyDescent="0.2">
      <c r="A224" s="21" t="s">
        <v>432</v>
      </c>
      <c r="B224" s="21">
        <f t="shared" si="148"/>
        <v>1</v>
      </c>
      <c r="C224" s="21">
        <v>2927</v>
      </c>
      <c r="D224" s="21">
        <v>1</v>
      </c>
      <c r="E224" s="21">
        <f t="shared" si="149"/>
        <v>2927</v>
      </c>
      <c r="F224" s="21">
        <v>2927</v>
      </c>
      <c r="G224" s="21">
        <v>2927</v>
      </c>
      <c r="H224" s="21">
        <v>1237</v>
      </c>
      <c r="I224" s="21">
        <v>1</v>
      </c>
      <c r="J224" s="21">
        <f t="shared" si="150"/>
        <v>1237</v>
      </c>
      <c r="K224" s="21">
        <v>1237</v>
      </c>
      <c r="L224" s="21">
        <v>1237</v>
      </c>
      <c r="M224" s="21">
        <f t="shared" si="151"/>
        <v>4164</v>
      </c>
      <c r="N224" s="21">
        <f t="shared" si="152"/>
        <v>2</v>
      </c>
      <c r="O224" s="21">
        <f t="shared" si="153"/>
        <v>2082</v>
      </c>
      <c r="P224" s="21">
        <f t="shared" si="154"/>
        <v>2927</v>
      </c>
      <c r="Q224" s="21">
        <f t="shared" si="155"/>
        <v>1237</v>
      </c>
      <c r="R224" s="69"/>
      <c r="S224" s="69">
        <f t="shared" si="165"/>
        <v>1</v>
      </c>
      <c r="T224" s="69">
        <f t="shared" si="54"/>
        <v>1</v>
      </c>
      <c r="U224" s="69">
        <f t="shared" si="55"/>
        <v>1</v>
      </c>
    </row>
    <row r="225" spans="1:21" s="21" customFormat="1" x14ac:dyDescent="0.2">
      <c r="A225" s="21" t="s">
        <v>307</v>
      </c>
      <c r="B225" s="21">
        <f t="shared" si="148"/>
        <v>2</v>
      </c>
      <c r="C225" s="21">
        <v>4739</v>
      </c>
      <c r="D225" s="21">
        <v>2</v>
      </c>
      <c r="E225" s="21">
        <f t="shared" si="149"/>
        <v>2369.5</v>
      </c>
      <c r="F225" s="21">
        <v>2955</v>
      </c>
      <c r="G225" s="21">
        <v>1784</v>
      </c>
      <c r="H225" s="21">
        <v>1748</v>
      </c>
      <c r="I225" s="21">
        <v>2</v>
      </c>
      <c r="J225" s="21">
        <f t="shared" si="150"/>
        <v>874</v>
      </c>
      <c r="K225" s="21">
        <v>1293</v>
      </c>
      <c r="L225" s="21">
        <v>455</v>
      </c>
      <c r="M225" s="21">
        <f t="shared" si="151"/>
        <v>6487</v>
      </c>
      <c r="N225" s="21">
        <f t="shared" si="152"/>
        <v>4</v>
      </c>
      <c r="O225" s="21">
        <f t="shared" si="153"/>
        <v>1621.75</v>
      </c>
      <c r="P225" s="21">
        <f t="shared" si="154"/>
        <v>2955</v>
      </c>
      <c r="Q225" s="21">
        <f t="shared" si="155"/>
        <v>455</v>
      </c>
      <c r="R225" s="69"/>
      <c r="S225" s="69">
        <f t="shared" si="165"/>
        <v>1</v>
      </c>
      <c r="T225" s="69">
        <f t="shared" si="54"/>
        <v>1</v>
      </c>
      <c r="U225" s="69">
        <f t="shared" si="55"/>
        <v>1</v>
      </c>
    </row>
    <row r="226" spans="1:21" s="21" customFormat="1" x14ac:dyDescent="0.2">
      <c r="A226" s="21" t="s">
        <v>404</v>
      </c>
      <c r="B226" s="21">
        <f t="shared" si="148"/>
        <v>6</v>
      </c>
      <c r="C226" s="21">
        <v>13957</v>
      </c>
      <c r="D226" s="21">
        <v>6</v>
      </c>
      <c r="E226" s="21">
        <f t="shared" si="149"/>
        <v>2326.1666666666665</v>
      </c>
      <c r="F226" s="21">
        <v>2969</v>
      </c>
      <c r="G226" s="21">
        <v>1924</v>
      </c>
      <c r="H226" s="21">
        <v>15753</v>
      </c>
      <c r="I226" s="21">
        <v>6</v>
      </c>
      <c r="J226" s="21">
        <f t="shared" si="150"/>
        <v>2625.5</v>
      </c>
      <c r="K226" s="21">
        <v>5068</v>
      </c>
      <c r="L226" s="21">
        <v>1717</v>
      </c>
      <c r="M226" s="21">
        <f t="shared" si="151"/>
        <v>29710</v>
      </c>
      <c r="N226" s="21">
        <f t="shared" si="152"/>
        <v>12</v>
      </c>
      <c r="O226" s="21">
        <f t="shared" si="153"/>
        <v>2475.8333333333335</v>
      </c>
      <c r="P226" s="21">
        <f t="shared" si="154"/>
        <v>5068</v>
      </c>
      <c r="Q226" s="21">
        <f t="shared" si="155"/>
        <v>1717</v>
      </c>
      <c r="R226" s="69"/>
      <c r="S226" s="69">
        <f t="shared" si="165"/>
        <v>0</v>
      </c>
      <c r="T226" s="69">
        <f t="shared" si="54"/>
        <v>0</v>
      </c>
      <c r="U226" s="69">
        <f t="shared" si="55"/>
        <v>1</v>
      </c>
    </row>
    <row r="227" spans="1:21" s="21" customFormat="1" x14ac:dyDescent="0.2">
      <c r="A227" s="21" t="s">
        <v>145</v>
      </c>
      <c r="B227" s="21">
        <f t="shared" si="40"/>
        <v>1</v>
      </c>
      <c r="C227" s="21">
        <v>3370</v>
      </c>
      <c r="D227" s="21">
        <v>1</v>
      </c>
      <c r="E227" s="21">
        <f t="shared" si="149"/>
        <v>3370</v>
      </c>
      <c r="F227" s="21">
        <v>3370</v>
      </c>
      <c r="G227" s="21">
        <v>3370</v>
      </c>
      <c r="H227" s="21">
        <v>3573</v>
      </c>
      <c r="I227" s="21">
        <v>1</v>
      </c>
      <c r="J227" s="21">
        <f t="shared" si="150"/>
        <v>3573</v>
      </c>
      <c r="K227" s="21">
        <v>3573</v>
      </c>
      <c r="L227" s="21">
        <v>3573</v>
      </c>
      <c r="M227" s="21">
        <f>C227+H227</f>
        <v>6943</v>
      </c>
      <c r="N227" s="21">
        <f>D227+I227</f>
        <v>2</v>
      </c>
      <c r="O227" s="21">
        <f>M227/N227</f>
        <v>3471.5</v>
      </c>
      <c r="P227" s="21">
        <f>MAX(F227,K227)</f>
        <v>3573</v>
      </c>
      <c r="Q227" s="21">
        <f>MIN(G227,L227)</f>
        <v>3370</v>
      </c>
      <c r="R227" s="69"/>
      <c r="S227" s="69">
        <f t="shared" si="165"/>
        <v>0</v>
      </c>
      <c r="T227" s="69">
        <f t="shared" si="54"/>
        <v>0</v>
      </c>
      <c r="U227" s="69">
        <f t="shared" si="55"/>
        <v>0</v>
      </c>
    </row>
    <row r="228" spans="1:21" s="21" customFormat="1" x14ac:dyDescent="0.2">
      <c r="A228" s="21" t="s">
        <v>470</v>
      </c>
      <c r="B228" s="21">
        <f>MAX(D228,I228)</f>
        <v>2</v>
      </c>
      <c r="C228" s="21">
        <v>2037</v>
      </c>
      <c r="D228" s="21">
        <v>1</v>
      </c>
      <c r="E228" s="21">
        <f>C228/D228</f>
        <v>2037</v>
      </c>
      <c r="F228" s="21">
        <v>2037</v>
      </c>
      <c r="G228" s="21">
        <v>2037</v>
      </c>
      <c r="H228" s="21">
        <f>2171+2624</f>
        <v>4795</v>
      </c>
      <c r="I228" s="21">
        <v>2</v>
      </c>
      <c r="J228" s="21">
        <f t="shared" si="150"/>
        <v>2397.5</v>
      </c>
      <c r="K228" s="21">
        <v>2624</v>
      </c>
      <c r="L228" s="21">
        <v>2171</v>
      </c>
      <c r="M228" s="21">
        <f t="shared" ref="M228" si="168">C228+H228</f>
        <v>6832</v>
      </c>
      <c r="N228" s="21">
        <f t="shared" ref="N228" si="169">D228+I228</f>
        <v>3</v>
      </c>
      <c r="O228" s="21">
        <f t="shared" ref="O228" si="170">M228/N228</f>
        <v>2277.3333333333335</v>
      </c>
      <c r="P228" s="21">
        <f t="shared" ref="P228" si="171">MAX(F228,K228)</f>
        <v>2624</v>
      </c>
      <c r="Q228" s="21">
        <f t="shared" ref="Q228" si="172">MIN(G228,L228)</f>
        <v>2037</v>
      </c>
      <c r="R228" s="69"/>
      <c r="S228" s="69">
        <f t="shared" si="165"/>
        <v>0</v>
      </c>
      <c r="T228" s="69">
        <f t="shared" ref="T228" si="173">IF(F228&gt;K228,1,0)</f>
        <v>0</v>
      </c>
      <c r="U228" s="69">
        <f t="shared" ref="U228" si="174">IF(G228&gt;L228,1,0)</f>
        <v>0</v>
      </c>
    </row>
    <row r="229" spans="1:21" s="21" customFormat="1" x14ac:dyDescent="0.2">
      <c r="A229" s="21" t="s">
        <v>308</v>
      </c>
      <c r="B229" s="21">
        <f t="shared" si="148"/>
        <v>7</v>
      </c>
      <c r="C229" s="21">
        <f>14692+4684</f>
        <v>19376</v>
      </c>
      <c r="D229" s="21">
        <v>7</v>
      </c>
      <c r="E229" s="21">
        <f t="shared" si="149"/>
        <v>2768</v>
      </c>
      <c r="F229" s="21">
        <v>4684</v>
      </c>
      <c r="G229" s="21">
        <v>2153</v>
      </c>
      <c r="H229" s="21">
        <v>6864</v>
      </c>
      <c r="I229" s="21">
        <v>6</v>
      </c>
      <c r="J229" s="21">
        <f t="shared" si="150"/>
        <v>1144</v>
      </c>
      <c r="K229" s="21">
        <v>1311</v>
      </c>
      <c r="L229" s="21">
        <v>1005</v>
      </c>
      <c r="M229" s="21">
        <f t="shared" si="151"/>
        <v>26240</v>
      </c>
      <c r="N229" s="21">
        <f t="shared" si="152"/>
        <v>13</v>
      </c>
      <c r="O229" s="21">
        <f t="shared" si="153"/>
        <v>2018.4615384615386</v>
      </c>
      <c r="P229" s="21">
        <f t="shared" si="154"/>
        <v>4684</v>
      </c>
      <c r="Q229" s="21">
        <f t="shared" si="155"/>
        <v>1005</v>
      </c>
      <c r="R229" s="69"/>
      <c r="S229" s="69">
        <f t="shared" si="165"/>
        <v>1</v>
      </c>
      <c r="T229" s="69">
        <f t="shared" si="54"/>
        <v>1</v>
      </c>
      <c r="U229" s="69">
        <f t="shared" si="55"/>
        <v>1</v>
      </c>
    </row>
    <row r="230" spans="1:21" s="21" customFormat="1" x14ac:dyDescent="0.2">
      <c r="A230" s="21" t="s">
        <v>424</v>
      </c>
      <c r="B230" s="21">
        <f t="shared" si="148"/>
        <v>4</v>
      </c>
      <c r="C230" s="21">
        <f>4895+2272+4339</f>
        <v>11506</v>
      </c>
      <c r="D230" s="21">
        <v>4</v>
      </c>
      <c r="E230" s="21">
        <f t="shared" si="149"/>
        <v>2876.5</v>
      </c>
      <c r="F230" s="21">
        <v>4339</v>
      </c>
      <c r="G230" s="21">
        <v>2272</v>
      </c>
      <c r="H230" s="21">
        <f>3763+1989+3469</f>
        <v>9221</v>
      </c>
      <c r="I230" s="21">
        <v>4</v>
      </c>
      <c r="J230" s="21">
        <f t="shared" si="79"/>
        <v>2305.25</v>
      </c>
      <c r="K230" s="21">
        <v>3469</v>
      </c>
      <c r="L230" s="21">
        <v>1598</v>
      </c>
      <c r="M230" s="21">
        <f t="shared" si="151"/>
        <v>20727</v>
      </c>
      <c r="N230" s="21">
        <f t="shared" si="152"/>
        <v>8</v>
      </c>
      <c r="O230" s="21">
        <f t="shared" si="153"/>
        <v>2590.875</v>
      </c>
      <c r="P230" s="21">
        <f t="shared" si="154"/>
        <v>4339</v>
      </c>
      <c r="Q230" s="21">
        <f t="shared" si="155"/>
        <v>1598</v>
      </c>
      <c r="R230" s="69"/>
      <c r="S230" s="69">
        <f t="shared" si="165"/>
        <v>1</v>
      </c>
      <c r="T230" s="69">
        <f t="shared" si="54"/>
        <v>1</v>
      </c>
      <c r="U230" s="69">
        <f t="shared" si="55"/>
        <v>1</v>
      </c>
    </row>
    <row r="231" spans="1:21" s="21" customFormat="1" x14ac:dyDescent="0.2">
      <c r="A231" s="21" t="s">
        <v>153</v>
      </c>
      <c r="B231" s="21">
        <f t="shared" si="40"/>
        <v>1</v>
      </c>
      <c r="C231" s="21">
        <v>2379</v>
      </c>
      <c r="D231" s="21">
        <v>1</v>
      </c>
      <c r="E231" s="21">
        <f t="shared" si="149"/>
        <v>2379</v>
      </c>
      <c r="F231" s="21">
        <v>2379</v>
      </c>
      <c r="G231" s="21">
        <v>2379</v>
      </c>
      <c r="H231" s="21">
        <v>5075</v>
      </c>
      <c r="I231" s="21">
        <v>1</v>
      </c>
      <c r="J231" s="21">
        <f t="shared" si="79"/>
        <v>5075</v>
      </c>
      <c r="K231" s="21">
        <v>5075</v>
      </c>
      <c r="L231" s="21">
        <v>5075</v>
      </c>
      <c r="M231" s="21">
        <f t="shared" ref="M231:M232" si="175">C231+H231</f>
        <v>7454</v>
      </c>
      <c r="N231" s="21">
        <f t="shared" ref="N231:N232" si="176">D231+I231</f>
        <v>2</v>
      </c>
      <c r="O231" s="21">
        <f t="shared" ref="O231:O232" si="177">M231/N231</f>
        <v>3727</v>
      </c>
      <c r="P231" s="21">
        <f t="shared" ref="P231:P232" si="178">MAX(F231,K231)</f>
        <v>5075</v>
      </c>
      <c r="Q231" s="21">
        <f t="shared" ref="Q231:Q232" si="179">MIN(G231,L231)</f>
        <v>2379</v>
      </c>
      <c r="R231" s="69"/>
      <c r="S231" s="69">
        <f t="shared" si="165"/>
        <v>0</v>
      </c>
      <c r="T231" s="69">
        <f t="shared" ref="T231:T232" si="180">IF(F231&gt;K231,1,0)</f>
        <v>0</v>
      </c>
      <c r="U231" s="69">
        <f t="shared" ref="U231:U232" si="181">IF(G231&gt;L231,1,0)</f>
        <v>0</v>
      </c>
    </row>
    <row r="232" spans="1:21" s="21" customFormat="1" x14ac:dyDescent="0.2">
      <c r="A232" s="21" t="s">
        <v>606</v>
      </c>
      <c r="B232" s="21">
        <f t="shared" si="40"/>
        <v>3</v>
      </c>
      <c r="C232" s="21">
        <f>4770+4592</f>
        <v>9362</v>
      </c>
      <c r="D232" s="21">
        <v>2</v>
      </c>
      <c r="E232" s="21">
        <f t="shared" si="149"/>
        <v>4681</v>
      </c>
      <c r="F232" s="21">
        <v>4770</v>
      </c>
      <c r="G232" s="21">
        <v>4592</v>
      </c>
      <c r="H232" s="21">
        <f>1703+1805+1904</f>
        <v>5412</v>
      </c>
      <c r="I232" s="21">
        <v>3</v>
      </c>
      <c r="J232" s="21">
        <f t="shared" si="79"/>
        <v>1804</v>
      </c>
      <c r="K232" s="21">
        <v>1904</v>
      </c>
      <c r="L232" s="21">
        <v>1703</v>
      </c>
      <c r="M232" s="21">
        <f t="shared" si="175"/>
        <v>14774</v>
      </c>
      <c r="N232" s="21">
        <f t="shared" si="176"/>
        <v>5</v>
      </c>
      <c r="O232" s="21">
        <f t="shared" si="177"/>
        <v>2954.8</v>
      </c>
      <c r="P232" s="21">
        <f t="shared" si="178"/>
        <v>4770</v>
      </c>
      <c r="Q232" s="21">
        <f t="shared" si="179"/>
        <v>1703</v>
      </c>
      <c r="R232" s="69"/>
      <c r="S232" s="69">
        <f t="shared" si="165"/>
        <v>1</v>
      </c>
      <c r="T232" s="69">
        <f t="shared" si="180"/>
        <v>1</v>
      </c>
      <c r="U232" s="69">
        <f t="shared" si="181"/>
        <v>1</v>
      </c>
    </row>
    <row r="233" spans="1:21" s="21" customFormat="1" x14ac:dyDescent="0.2">
      <c r="A233" s="21" t="s">
        <v>415</v>
      </c>
      <c r="B233" s="21">
        <f t="shared" si="40"/>
        <v>3</v>
      </c>
      <c r="C233" s="21">
        <v>7664</v>
      </c>
      <c r="D233" s="21">
        <v>3</v>
      </c>
      <c r="E233" s="21">
        <f t="shared" si="78"/>
        <v>2554.6666666666665</v>
      </c>
      <c r="F233" s="21">
        <v>2769</v>
      </c>
      <c r="G233" s="21">
        <v>2349</v>
      </c>
      <c r="H233" s="21">
        <v>4462</v>
      </c>
      <c r="I233" s="21">
        <v>3</v>
      </c>
      <c r="J233" s="21">
        <f t="shared" si="79"/>
        <v>1487.3333333333333</v>
      </c>
      <c r="K233" s="21">
        <v>1774</v>
      </c>
      <c r="L233" s="21">
        <v>1122</v>
      </c>
      <c r="M233" s="21">
        <f t="shared" si="151"/>
        <v>12126</v>
      </c>
      <c r="N233" s="21">
        <f t="shared" si="152"/>
        <v>6</v>
      </c>
      <c r="O233" s="21">
        <f>M233/N233</f>
        <v>2021</v>
      </c>
      <c r="P233" s="21">
        <f>MAX(F233,K233)</f>
        <v>2769</v>
      </c>
      <c r="Q233" s="21">
        <f>MIN(G233,L233)</f>
        <v>1122</v>
      </c>
      <c r="R233" s="69"/>
      <c r="S233" s="69">
        <f t="shared" si="165"/>
        <v>1</v>
      </c>
      <c r="T233" s="69">
        <f t="shared" si="54"/>
        <v>1</v>
      </c>
      <c r="U233" s="69">
        <f t="shared" si="55"/>
        <v>1</v>
      </c>
    </row>
    <row r="234" spans="1:21" s="21" customFormat="1" x14ac:dyDescent="0.2">
      <c r="A234" s="21" t="s">
        <v>405</v>
      </c>
      <c r="B234" s="21">
        <f>MAX(D234,I234)</f>
        <v>9</v>
      </c>
      <c r="C234" s="21">
        <f>12066+1972+3978+7657</f>
        <v>25673</v>
      </c>
      <c r="D234" s="21">
        <v>8</v>
      </c>
      <c r="E234" s="21">
        <f>C234/D234</f>
        <v>3209.125</v>
      </c>
      <c r="F234" s="21">
        <v>7657</v>
      </c>
      <c r="G234" s="21">
        <v>1972</v>
      </c>
      <c r="H234" s="21">
        <f>9815+2702+1966+2806+2361</f>
        <v>19650</v>
      </c>
      <c r="I234" s="21">
        <v>9</v>
      </c>
      <c r="J234" s="21">
        <f>H234/I234</f>
        <v>2183.3333333333335</v>
      </c>
      <c r="K234" s="21">
        <v>2806</v>
      </c>
      <c r="L234" s="21">
        <v>1557</v>
      </c>
      <c r="M234" s="21">
        <f t="shared" si="151"/>
        <v>45323</v>
      </c>
      <c r="N234" s="21">
        <f t="shared" si="152"/>
        <v>17</v>
      </c>
      <c r="O234" s="21">
        <f>M234/N234</f>
        <v>2666.0588235294117</v>
      </c>
      <c r="P234" s="21">
        <f>MAX(F234,K234)</f>
        <v>7657</v>
      </c>
      <c r="Q234" s="21">
        <f>MIN(G234,L234)</f>
        <v>1557</v>
      </c>
      <c r="R234" s="69"/>
      <c r="S234" s="69">
        <f t="shared" si="165"/>
        <v>1</v>
      </c>
      <c r="T234" s="69">
        <f t="shared" si="54"/>
        <v>1</v>
      </c>
      <c r="U234" s="69">
        <f t="shared" si="55"/>
        <v>1</v>
      </c>
    </row>
    <row r="235" spans="1:21" s="21" customFormat="1" x14ac:dyDescent="0.2">
      <c r="A235" s="21" t="s">
        <v>162</v>
      </c>
      <c r="B235" s="21">
        <f>MAX(D235,I235)</f>
        <v>6</v>
      </c>
      <c r="C235" s="21">
        <f>12505+4091+7145</f>
        <v>23741</v>
      </c>
      <c r="D235" s="21">
        <v>6</v>
      </c>
      <c r="E235" s="21">
        <f>C235/D235</f>
        <v>3956.8333333333335</v>
      </c>
      <c r="F235" s="21">
        <v>7145</v>
      </c>
      <c r="G235" s="21">
        <v>2601</v>
      </c>
      <c r="H235" s="21">
        <f>14862+4005+10161</f>
        <v>29028</v>
      </c>
      <c r="I235" s="21">
        <v>6</v>
      </c>
      <c r="J235" s="21">
        <f>H235/I235</f>
        <v>4838</v>
      </c>
      <c r="K235" s="21">
        <v>10161</v>
      </c>
      <c r="L235" s="21">
        <v>2446</v>
      </c>
      <c r="M235" s="21">
        <f t="shared" ref="M235" si="182">C235+H235</f>
        <v>52769</v>
      </c>
      <c r="N235" s="21">
        <f t="shared" ref="N235" si="183">D235+I235</f>
        <v>12</v>
      </c>
      <c r="O235" s="21">
        <f>M235/N235</f>
        <v>4397.416666666667</v>
      </c>
      <c r="P235" s="21">
        <f>MAX(F235,K235)</f>
        <v>10161</v>
      </c>
      <c r="Q235" s="21">
        <f>MIN(G235,L235)</f>
        <v>2446</v>
      </c>
      <c r="R235" s="69"/>
      <c r="S235" s="69">
        <f t="shared" si="165"/>
        <v>0</v>
      </c>
      <c r="T235" s="69">
        <f t="shared" ref="T235" si="184">IF(F235&gt;K235,1,0)</f>
        <v>0</v>
      </c>
      <c r="U235" s="69">
        <f t="shared" ref="U235" si="185">IF(G235&gt;L235,1,0)</f>
        <v>1</v>
      </c>
    </row>
    <row r="236" spans="1:21" s="21" customFormat="1" x14ac:dyDescent="0.2">
      <c r="A236" s="21" t="s">
        <v>394</v>
      </c>
      <c r="B236" s="21">
        <f>MAX(D236,I236)</f>
        <v>1</v>
      </c>
      <c r="C236" s="21">
        <v>3978</v>
      </c>
      <c r="D236" s="21">
        <v>1</v>
      </c>
      <c r="E236" s="21">
        <f>C236/D236</f>
        <v>3978</v>
      </c>
      <c r="F236" s="21">
        <v>3978</v>
      </c>
      <c r="G236" s="21">
        <v>3978</v>
      </c>
      <c r="H236" s="21">
        <f>2294</f>
        <v>2294</v>
      </c>
      <c r="I236" s="21">
        <v>1</v>
      </c>
      <c r="J236" s="21">
        <f>H236/I236</f>
        <v>2294</v>
      </c>
      <c r="K236" s="21">
        <v>2294</v>
      </c>
      <c r="L236" s="21">
        <v>2294</v>
      </c>
      <c r="M236" s="21">
        <f t="shared" si="151"/>
        <v>6272</v>
      </c>
      <c r="N236" s="21">
        <f t="shared" si="152"/>
        <v>2</v>
      </c>
      <c r="O236" s="21">
        <f>M236/N236</f>
        <v>3136</v>
      </c>
      <c r="P236" s="21">
        <f>MAX(F236,K236)</f>
        <v>3978</v>
      </c>
      <c r="Q236" s="21">
        <f>MIN(G236,L236)</f>
        <v>2294</v>
      </c>
      <c r="R236" s="69"/>
      <c r="S236" s="69">
        <f t="shared" si="165"/>
        <v>1</v>
      </c>
      <c r="T236" s="69">
        <f t="shared" si="54"/>
        <v>1</v>
      </c>
      <c r="U236" s="69">
        <f t="shared" si="55"/>
        <v>1</v>
      </c>
    </row>
    <row r="237" spans="1:21" x14ac:dyDescent="0.2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</row>
    <row r="238" spans="1:21" s="71" customFormat="1" x14ac:dyDescent="0.2">
      <c r="A238" s="61" t="s">
        <v>164</v>
      </c>
      <c r="B238" s="74"/>
      <c r="C238" s="61">
        <f>SUM(C155:C236)</f>
        <v>791336</v>
      </c>
      <c r="D238" s="61">
        <f>SUM(D155:D236)</f>
        <v>256</v>
      </c>
      <c r="E238" s="61">
        <f>C238/D238</f>
        <v>3091.15625</v>
      </c>
      <c r="F238" s="61">
        <f>MAX(F155:F236)</f>
        <v>7657</v>
      </c>
      <c r="G238" s="61">
        <f>MIN(G155:G236)</f>
        <v>1567</v>
      </c>
      <c r="H238" s="61">
        <f>SUM(H155:H236)</f>
        <v>576165</v>
      </c>
      <c r="I238" s="61">
        <f>SUM(I155:I236)</f>
        <v>255</v>
      </c>
      <c r="J238" s="61">
        <f>H238/I238</f>
        <v>2259.4705882352941</v>
      </c>
      <c r="K238" s="61">
        <f>MAX(K155:K236)</f>
        <v>11336</v>
      </c>
      <c r="L238" s="61">
        <f>MIN(L155:L236)</f>
        <v>323</v>
      </c>
      <c r="M238" s="61">
        <f>SUM(M155:M236)</f>
        <v>1367501</v>
      </c>
      <c r="N238" s="61">
        <f>SUM(N155:N236)</f>
        <v>511</v>
      </c>
      <c r="O238" s="61">
        <f>M238/N238</f>
        <v>2676.1272015655577</v>
      </c>
      <c r="P238" s="61">
        <f>MAX(P155:P236)</f>
        <v>11336</v>
      </c>
      <c r="Q238" s="61">
        <f>MIN(Q155:Q236)</f>
        <v>323</v>
      </c>
      <c r="R238" s="75"/>
      <c r="S238" s="72">
        <f>SUM(S155:S236)</f>
        <v>64</v>
      </c>
      <c r="T238" s="72">
        <f>SUM(T155:T236)</f>
        <v>64</v>
      </c>
      <c r="U238" s="72">
        <f>SUM(U155:U236)</f>
        <v>68</v>
      </c>
    </row>
    <row r="239" spans="1:21" x14ac:dyDescent="0.2">
      <c r="C239" s="79">
        <f>C238/M238</f>
        <v>0.57867306861201562</v>
      </c>
      <c r="H239" s="79">
        <f>H238/M238</f>
        <v>0.42132693138798438</v>
      </c>
      <c r="S239" s="66" t="s">
        <v>718</v>
      </c>
      <c r="T239" s="66" t="s">
        <v>718</v>
      </c>
      <c r="U239" s="66" t="s">
        <v>718</v>
      </c>
    </row>
    <row r="241" spans="1:21" x14ac:dyDescent="0.2">
      <c r="A241" s="71" t="s">
        <v>539</v>
      </c>
      <c r="B241" s="78" t="s">
        <v>183</v>
      </c>
      <c r="C241" s="78" t="s">
        <v>180</v>
      </c>
      <c r="D241" s="78" t="s">
        <v>13</v>
      </c>
      <c r="E241" s="78" t="s">
        <v>369</v>
      </c>
      <c r="F241" s="78" t="s">
        <v>14</v>
      </c>
      <c r="G241" s="78" t="s">
        <v>15</v>
      </c>
      <c r="H241" s="78" t="s">
        <v>181</v>
      </c>
      <c r="I241" s="78" t="s">
        <v>13</v>
      </c>
      <c r="J241" s="78" t="s">
        <v>369</v>
      </c>
      <c r="K241" s="78" t="s">
        <v>14</v>
      </c>
      <c r="L241" s="78" t="s">
        <v>15</v>
      </c>
      <c r="M241" s="78" t="s">
        <v>182</v>
      </c>
      <c r="N241" s="78" t="s">
        <v>13</v>
      </c>
      <c r="O241" s="78" t="s">
        <v>369</v>
      </c>
      <c r="P241" s="78" t="s">
        <v>14</v>
      </c>
      <c r="Q241" s="78" t="s">
        <v>15</v>
      </c>
      <c r="R241" s="82" t="s">
        <v>570</v>
      </c>
      <c r="S241" s="82" t="s">
        <v>653</v>
      </c>
      <c r="T241" s="82" t="s">
        <v>442</v>
      </c>
      <c r="U241" s="82" t="s">
        <v>443</v>
      </c>
    </row>
    <row r="242" spans="1:21" x14ac:dyDescent="0.2">
      <c r="A242" s="21" t="s">
        <v>569</v>
      </c>
      <c r="B242" s="21">
        <f t="shared" ref="B242" si="186">(N242+R242)/2</f>
        <v>2</v>
      </c>
      <c r="C242" s="21">
        <v>4387</v>
      </c>
      <c r="D242" s="21">
        <v>1</v>
      </c>
      <c r="E242" s="21">
        <f t="shared" ref="E242:E243" si="187">C242/D242</f>
        <v>4387</v>
      </c>
      <c r="F242" s="21">
        <v>4387</v>
      </c>
      <c r="G242" s="21">
        <v>4387</v>
      </c>
      <c r="H242" s="21">
        <v>1058</v>
      </c>
      <c r="I242" s="21">
        <v>1</v>
      </c>
      <c r="J242" s="21">
        <f t="shared" ref="J242:J243" si="188">H242/I242</f>
        <v>1058</v>
      </c>
      <c r="K242" s="21">
        <v>1058</v>
      </c>
      <c r="L242" s="21">
        <v>1058</v>
      </c>
      <c r="M242" s="21">
        <f t="shared" ref="M242" si="189">C242+H242</f>
        <v>5445</v>
      </c>
      <c r="N242" s="21">
        <f t="shared" ref="N242" si="190">D242+I242</f>
        <v>2</v>
      </c>
      <c r="O242" s="21">
        <f t="shared" ref="O242" si="191">M242/N242</f>
        <v>2722.5</v>
      </c>
      <c r="P242" s="21">
        <f t="shared" ref="P242" si="192">MAX(F242,K242)</f>
        <v>4387</v>
      </c>
      <c r="Q242" s="21">
        <f t="shared" ref="Q242" si="193">MIN(G242,L242)</f>
        <v>1058</v>
      </c>
      <c r="R242" s="76">
        <v>2</v>
      </c>
      <c r="S242" s="69">
        <f t="shared" ref="S242:S273" si="194">IF(E242&gt;J242,1,0)</f>
        <v>1</v>
      </c>
      <c r="T242" s="69">
        <f t="shared" ref="T242" si="195">IF(F242&gt;K242,1,0)</f>
        <v>1</v>
      </c>
      <c r="U242" s="69">
        <f t="shared" ref="U242" si="196">IF(G242&gt;L242,1,0)</f>
        <v>1</v>
      </c>
    </row>
    <row r="243" spans="1:21" x14ac:dyDescent="0.2">
      <c r="A243" s="21" t="s">
        <v>444</v>
      </c>
      <c r="B243" s="21">
        <f>(N243+R243)/2</f>
        <v>5</v>
      </c>
      <c r="C243" s="21">
        <f>2951+2864+2299+2402</f>
        <v>10516</v>
      </c>
      <c r="D243" s="21">
        <v>4</v>
      </c>
      <c r="E243" s="21">
        <f t="shared" si="187"/>
        <v>2629</v>
      </c>
      <c r="F243" s="21">
        <v>2951</v>
      </c>
      <c r="G243" s="21">
        <v>2299</v>
      </c>
      <c r="H243" s="21">
        <f>852+1384+1305+2621</f>
        <v>6162</v>
      </c>
      <c r="I243" s="21">
        <v>4</v>
      </c>
      <c r="J243" s="21">
        <f t="shared" si="188"/>
        <v>1540.5</v>
      </c>
      <c r="K243" s="21">
        <v>2621</v>
      </c>
      <c r="L243" s="21">
        <v>852</v>
      </c>
      <c r="M243" s="21">
        <f t="shared" ref="M243" si="197">C243+H243</f>
        <v>16678</v>
      </c>
      <c r="N243" s="21">
        <f t="shared" ref="N243" si="198">D243+I243</f>
        <v>8</v>
      </c>
      <c r="O243" s="21">
        <f t="shared" ref="O243" si="199">M243/N243</f>
        <v>2084.75</v>
      </c>
      <c r="P243" s="21">
        <f t="shared" ref="P243" si="200">MAX(F243,K243)</f>
        <v>2951</v>
      </c>
      <c r="Q243" s="21">
        <f t="shared" ref="Q243" si="201">MIN(G243,L243)</f>
        <v>852</v>
      </c>
      <c r="R243" s="76">
        <v>2</v>
      </c>
      <c r="S243" s="69">
        <f t="shared" si="194"/>
        <v>1</v>
      </c>
      <c r="T243" s="69">
        <f t="shared" ref="T243" si="202">IF(F243&gt;K243,1,0)</f>
        <v>1</v>
      </c>
      <c r="U243" s="69">
        <f t="shared" ref="U243" si="203">IF(G243&gt;L243,1,0)</f>
        <v>1</v>
      </c>
    </row>
    <row r="244" spans="1:21" x14ac:dyDescent="0.2">
      <c r="A244" s="21" t="s">
        <v>447</v>
      </c>
      <c r="B244" s="21">
        <f t="shared" ref="B244:B273" si="204">(N244+R244)/2</f>
        <v>5</v>
      </c>
      <c r="C244" s="21">
        <f>2397+2501+2306+2986</f>
        <v>10190</v>
      </c>
      <c r="D244" s="21">
        <v>4</v>
      </c>
      <c r="E244" s="21">
        <f t="shared" ref="E244:E248" si="205">C244/D244</f>
        <v>2547.5</v>
      </c>
      <c r="F244" s="21">
        <v>2986</v>
      </c>
      <c r="G244" s="21">
        <v>2306</v>
      </c>
      <c r="H244" s="21">
        <f>997+655+802+1070</f>
        <v>3524</v>
      </c>
      <c r="I244" s="21">
        <v>4</v>
      </c>
      <c r="J244" s="21">
        <f t="shared" ref="J244" si="206">H244/I244</f>
        <v>881</v>
      </c>
      <c r="K244" s="21">
        <v>1070</v>
      </c>
      <c r="L244" s="21">
        <v>655</v>
      </c>
      <c r="M244" s="21">
        <f t="shared" ref="M244:M245" si="207">C244+H244</f>
        <v>13714</v>
      </c>
      <c r="N244" s="21">
        <f t="shared" ref="N244:N272" si="208">D244+I244</f>
        <v>8</v>
      </c>
      <c r="O244" s="21">
        <f t="shared" ref="O244:O245" si="209">M244/N244</f>
        <v>1714.25</v>
      </c>
      <c r="P244" s="21">
        <f t="shared" ref="P244:P245" si="210">MAX(F244,K244)</f>
        <v>2986</v>
      </c>
      <c r="Q244" s="21">
        <f t="shared" ref="Q244:Q245" si="211">MIN(G244,L244)</f>
        <v>655</v>
      </c>
      <c r="R244" s="76">
        <v>2</v>
      </c>
      <c r="S244" s="69">
        <f t="shared" si="194"/>
        <v>1</v>
      </c>
      <c r="T244" s="69">
        <f t="shared" ref="T244" si="212">IF(F244&gt;K244,1,0)</f>
        <v>1</v>
      </c>
      <c r="U244" s="69">
        <f t="shared" ref="U244" si="213">IF(G244&gt;L244,1,0)</f>
        <v>1</v>
      </c>
    </row>
    <row r="245" spans="1:21" x14ac:dyDescent="0.2">
      <c r="A245" s="21" t="s">
        <v>266</v>
      </c>
      <c r="B245" s="21">
        <f t="shared" si="204"/>
        <v>2</v>
      </c>
      <c r="C245" s="21">
        <v>2618</v>
      </c>
      <c r="D245" s="21">
        <v>1</v>
      </c>
      <c r="E245" s="21">
        <f t="shared" si="205"/>
        <v>2618</v>
      </c>
      <c r="F245" s="21">
        <v>2618</v>
      </c>
      <c r="G245" s="21">
        <v>2618</v>
      </c>
      <c r="H245" s="21">
        <f>1673+1879</f>
        <v>3552</v>
      </c>
      <c r="I245" s="21">
        <v>2</v>
      </c>
      <c r="J245" s="21">
        <f t="shared" ref="J245:J249" si="214">H245/I245</f>
        <v>1776</v>
      </c>
      <c r="K245" s="21">
        <v>1879</v>
      </c>
      <c r="L245" s="21">
        <v>1673</v>
      </c>
      <c r="M245" s="21">
        <f t="shared" si="207"/>
        <v>6170</v>
      </c>
      <c r="N245" s="21">
        <f t="shared" ref="N245" si="215">D245+I245</f>
        <v>3</v>
      </c>
      <c r="O245" s="21">
        <f t="shared" si="209"/>
        <v>2056.6666666666665</v>
      </c>
      <c r="P245" s="21">
        <f t="shared" si="210"/>
        <v>2618</v>
      </c>
      <c r="Q245" s="21">
        <f t="shared" si="211"/>
        <v>1673</v>
      </c>
      <c r="R245" s="76">
        <v>1</v>
      </c>
      <c r="S245" s="69">
        <f t="shared" si="194"/>
        <v>1</v>
      </c>
      <c r="T245" s="69">
        <f t="shared" ref="T245:T251" si="216">IF(F245&gt;K245,1,0)</f>
        <v>1</v>
      </c>
      <c r="U245" s="69">
        <f t="shared" ref="U245:U251" si="217">IF(G245&gt;L245,1,0)</f>
        <v>1</v>
      </c>
    </row>
    <row r="246" spans="1:21" x14ac:dyDescent="0.2">
      <c r="A246" s="21" t="s">
        <v>499</v>
      </c>
      <c r="B246" s="21">
        <f t="shared" si="204"/>
        <v>1</v>
      </c>
      <c r="C246" s="21">
        <v>2150</v>
      </c>
      <c r="D246" s="21">
        <v>1</v>
      </c>
      <c r="E246" s="21">
        <f t="shared" si="205"/>
        <v>2150</v>
      </c>
      <c r="F246" s="21">
        <v>2150</v>
      </c>
      <c r="G246" s="21">
        <v>2150</v>
      </c>
      <c r="H246" s="21">
        <v>545</v>
      </c>
      <c r="I246" s="21">
        <v>1</v>
      </c>
      <c r="J246" s="21">
        <f t="shared" si="214"/>
        <v>545</v>
      </c>
      <c r="K246" s="21">
        <v>545</v>
      </c>
      <c r="L246" s="21">
        <v>545</v>
      </c>
      <c r="M246" s="21">
        <f t="shared" ref="M246" si="218">C246+H246</f>
        <v>2695</v>
      </c>
      <c r="N246" s="21">
        <f t="shared" ref="N246" si="219">D246+I246</f>
        <v>2</v>
      </c>
      <c r="O246" s="21">
        <f t="shared" ref="O246" si="220">M246/N246</f>
        <v>1347.5</v>
      </c>
      <c r="P246" s="21">
        <f t="shared" ref="P246" si="221">MAX(F246,K246)</f>
        <v>2150</v>
      </c>
      <c r="Q246" s="21">
        <f t="shared" ref="Q246" si="222">MIN(G246,L246)</f>
        <v>545</v>
      </c>
      <c r="R246" s="76"/>
      <c r="S246" s="69">
        <f t="shared" si="194"/>
        <v>1</v>
      </c>
      <c r="T246" s="69">
        <f t="shared" si="216"/>
        <v>1</v>
      </c>
      <c r="U246" s="69">
        <f t="shared" si="217"/>
        <v>1</v>
      </c>
    </row>
    <row r="247" spans="1:21" x14ac:dyDescent="0.2">
      <c r="A247" s="21" t="s">
        <v>271</v>
      </c>
      <c r="B247" s="21">
        <f t="shared" si="204"/>
        <v>5</v>
      </c>
      <c r="C247" s="21">
        <f>2751+2696+2726</f>
        <v>8173</v>
      </c>
      <c r="D247" s="21">
        <v>3</v>
      </c>
      <c r="E247" s="21">
        <f t="shared" si="205"/>
        <v>2724.3333333333335</v>
      </c>
      <c r="F247" s="21">
        <v>2751</v>
      </c>
      <c r="G247" s="21">
        <v>2696</v>
      </c>
      <c r="H247" s="21">
        <f>1373+1122+1389+1250</f>
        <v>5134</v>
      </c>
      <c r="I247" s="21">
        <v>4</v>
      </c>
      <c r="J247" s="21">
        <f t="shared" si="214"/>
        <v>1283.5</v>
      </c>
      <c r="K247" s="21">
        <v>1389</v>
      </c>
      <c r="L247" s="21">
        <v>1122</v>
      </c>
      <c r="M247" s="21">
        <f t="shared" ref="M247" si="223">C247+H247</f>
        <v>13307</v>
      </c>
      <c r="N247" s="21">
        <f t="shared" si="208"/>
        <v>7</v>
      </c>
      <c r="O247" s="21">
        <f t="shared" ref="O247" si="224">M247/N247</f>
        <v>1901</v>
      </c>
      <c r="P247" s="21">
        <f t="shared" ref="P247" si="225">MAX(F247,K247)</f>
        <v>2751</v>
      </c>
      <c r="Q247" s="21">
        <f t="shared" ref="Q247" si="226">MIN(G247,L247)</f>
        <v>1122</v>
      </c>
      <c r="R247" s="76">
        <v>3</v>
      </c>
      <c r="S247" s="69">
        <f t="shared" si="194"/>
        <v>1</v>
      </c>
      <c r="T247" s="69">
        <f t="shared" si="216"/>
        <v>1</v>
      </c>
      <c r="U247" s="69">
        <f t="shared" si="217"/>
        <v>1</v>
      </c>
    </row>
    <row r="248" spans="1:21" x14ac:dyDescent="0.2">
      <c r="A248" s="21" t="s">
        <v>273</v>
      </c>
      <c r="B248" s="21">
        <f t="shared" si="204"/>
        <v>5</v>
      </c>
      <c r="C248" s="21">
        <f>2461+2594+2768+2954</f>
        <v>10777</v>
      </c>
      <c r="D248" s="21">
        <v>4</v>
      </c>
      <c r="E248" s="21">
        <f t="shared" si="205"/>
        <v>2694.25</v>
      </c>
      <c r="F248" s="21">
        <v>2954</v>
      </c>
      <c r="G248" s="21">
        <v>2461</v>
      </c>
      <c r="H248" s="21">
        <f>1126+1143+2155+2018</f>
        <v>6442</v>
      </c>
      <c r="I248" s="21">
        <v>4</v>
      </c>
      <c r="J248" s="21">
        <f t="shared" si="214"/>
        <v>1610.5</v>
      </c>
      <c r="K248" s="21">
        <v>2155</v>
      </c>
      <c r="L248" s="21">
        <v>1126</v>
      </c>
      <c r="M248" s="21">
        <f t="shared" ref="M248" si="227">C248+H248</f>
        <v>17219</v>
      </c>
      <c r="N248" s="21">
        <f t="shared" ref="N248" si="228">D248+I248</f>
        <v>8</v>
      </c>
      <c r="O248" s="21">
        <f t="shared" ref="O248" si="229">M248/N248</f>
        <v>2152.375</v>
      </c>
      <c r="P248" s="21">
        <f t="shared" ref="P248" si="230">MAX(F248,K248)</f>
        <v>2954</v>
      </c>
      <c r="Q248" s="21">
        <f t="shared" ref="Q248" si="231">MIN(G248,L248)</f>
        <v>1126</v>
      </c>
      <c r="R248" s="76">
        <v>2</v>
      </c>
      <c r="S248" s="69">
        <f t="shared" si="194"/>
        <v>1</v>
      </c>
      <c r="T248" s="69">
        <f t="shared" si="216"/>
        <v>1</v>
      </c>
      <c r="U248" s="69">
        <f t="shared" si="217"/>
        <v>1</v>
      </c>
    </row>
    <row r="249" spans="1:21" x14ac:dyDescent="0.2">
      <c r="A249" s="21" t="s">
        <v>478</v>
      </c>
      <c r="B249" s="21">
        <f t="shared" si="204"/>
        <v>5</v>
      </c>
      <c r="C249" s="21">
        <f>2730+2119+2039+2375</f>
        <v>9263</v>
      </c>
      <c r="D249" s="21">
        <v>4</v>
      </c>
      <c r="E249" s="21">
        <f t="shared" ref="E249:E252" si="232">C249/D249</f>
        <v>2315.75</v>
      </c>
      <c r="F249" s="21">
        <v>2730</v>
      </c>
      <c r="G249" s="21">
        <v>2039</v>
      </c>
      <c r="H249" s="21">
        <f>670+580+960</f>
        <v>2210</v>
      </c>
      <c r="I249" s="21">
        <v>3</v>
      </c>
      <c r="J249" s="21">
        <f t="shared" si="214"/>
        <v>736.66666666666663</v>
      </c>
      <c r="K249" s="21">
        <v>960</v>
      </c>
      <c r="L249" s="21">
        <v>580</v>
      </c>
      <c r="M249" s="21">
        <f t="shared" ref="M249:M253" si="233">C249+H249</f>
        <v>11473</v>
      </c>
      <c r="N249" s="21">
        <f t="shared" si="208"/>
        <v>7</v>
      </c>
      <c r="O249" s="21">
        <f t="shared" ref="O249:O253" si="234">M249/N249</f>
        <v>1639</v>
      </c>
      <c r="P249" s="21">
        <f t="shared" ref="P249:P253" si="235">MAX(F249,K249)</f>
        <v>2730</v>
      </c>
      <c r="Q249" s="21">
        <f t="shared" ref="Q249:Q253" si="236">MIN(G249,L249)</f>
        <v>580</v>
      </c>
      <c r="R249" s="76">
        <v>3</v>
      </c>
      <c r="S249" s="69">
        <f t="shared" si="194"/>
        <v>1</v>
      </c>
      <c r="T249" s="69">
        <f t="shared" si="216"/>
        <v>1</v>
      </c>
      <c r="U249" s="69">
        <f t="shared" si="217"/>
        <v>1</v>
      </c>
    </row>
    <row r="250" spans="1:21" x14ac:dyDescent="0.2">
      <c r="A250" s="21" t="s">
        <v>482</v>
      </c>
      <c r="B250" s="21">
        <f t="shared" si="204"/>
        <v>5</v>
      </c>
      <c r="C250" s="21">
        <f>2642+2289+2477+2759</f>
        <v>10167</v>
      </c>
      <c r="D250" s="21">
        <v>4</v>
      </c>
      <c r="E250" s="21">
        <f t="shared" si="232"/>
        <v>2541.75</v>
      </c>
      <c r="F250" s="21">
        <v>2759</v>
      </c>
      <c r="G250" s="21">
        <v>2289</v>
      </c>
      <c r="H250" s="21">
        <f>1133+775+1127+866</f>
        <v>3901</v>
      </c>
      <c r="I250" s="21">
        <v>4</v>
      </c>
      <c r="J250" s="21">
        <f t="shared" ref="J250:J256" si="237">H250/I250</f>
        <v>975.25</v>
      </c>
      <c r="K250" s="21">
        <v>1133</v>
      </c>
      <c r="L250" s="21">
        <v>775</v>
      </c>
      <c r="M250" s="21">
        <f t="shared" si="233"/>
        <v>14068</v>
      </c>
      <c r="N250" s="21">
        <f t="shared" si="208"/>
        <v>8</v>
      </c>
      <c r="O250" s="21">
        <f t="shared" si="234"/>
        <v>1758.5</v>
      </c>
      <c r="P250" s="21">
        <f t="shared" si="235"/>
        <v>2759</v>
      </c>
      <c r="Q250" s="21">
        <f t="shared" si="236"/>
        <v>775</v>
      </c>
      <c r="R250" s="76">
        <v>2</v>
      </c>
      <c r="S250" s="69">
        <f t="shared" si="194"/>
        <v>1</v>
      </c>
      <c r="T250" s="69">
        <f t="shared" si="216"/>
        <v>1</v>
      </c>
      <c r="U250" s="69">
        <f t="shared" si="217"/>
        <v>1</v>
      </c>
    </row>
    <row r="251" spans="1:21" x14ac:dyDescent="0.2">
      <c r="A251" s="21" t="s">
        <v>500</v>
      </c>
      <c r="B251" s="21">
        <f t="shared" si="204"/>
        <v>4</v>
      </c>
      <c r="C251" s="21">
        <f>2319+3543+3154</f>
        <v>9016</v>
      </c>
      <c r="D251" s="21">
        <v>3</v>
      </c>
      <c r="E251" s="21">
        <f t="shared" si="232"/>
        <v>3005.3333333333335</v>
      </c>
      <c r="F251" s="21">
        <v>3543</v>
      </c>
      <c r="G251" s="21">
        <v>2319</v>
      </c>
      <c r="H251" s="21">
        <f>1772+3653+1528</f>
        <v>6953</v>
      </c>
      <c r="I251" s="21">
        <v>3</v>
      </c>
      <c r="J251" s="21">
        <f t="shared" si="237"/>
        <v>2317.6666666666665</v>
      </c>
      <c r="K251" s="21">
        <v>3653</v>
      </c>
      <c r="L251" s="21">
        <v>1528</v>
      </c>
      <c r="M251" s="21">
        <f t="shared" si="233"/>
        <v>15969</v>
      </c>
      <c r="N251" s="21">
        <f t="shared" ref="N251" si="238">D251+I251</f>
        <v>6</v>
      </c>
      <c r="O251" s="21">
        <f t="shared" si="234"/>
        <v>2661.5</v>
      </c>
      <c r="P251" s="21">
        <f t="shared" si="235"/>
        <v>3653</v>
      </c>
      <c r="Q251" s="21">
        <f t="shared" si="236"/>
        <v>1528</v>
      </c>
      <c r="R251" s="76">
        <v>2</v>
      </c>
      <c r="S251" s="69">
        <f t="shared" si="194"/>
        <v>1</v>
      </c>
      <c r="T251" s="69">
        <f t="shared" si="216"/>
        <v>0</v>
      </c>
      <c r="U251" s="69">
        <f t="shared" si="217"/>
        <v>1</v>
      </c>
    </row>
    <row r="252" spans="1:21" x14ac:dyDescent="0.2">
      <c r="A252" s="21" t="s">
        <v>486</v>
      </c>
      <c r="B252" s="21">
        <f t="shared" si="204"/>
        <v>4</v>
      </c>
      <c r="C252" s="21">
        <f>2721+2669+4512</f>
        <v>9902</v>
      </c>
      <c r="D252" s="21">
        <v>3</v>
      </c>
      <c r="E252" s="21">
        <f t="shared" si="232"/>
        <v>3300.6666666666665</v>
      </c>
      <c r="F252" s="21">
        <v>4512</v>
      </c>
      <c r="G252" s="21">
        <v>2669</v>
      </c>
      <c r="H252" s="21">
        <f>1294+1520+1157</f>
        <v>3971</v>
      </c>
      <c r="I252" s="21">
        <v>3</v>
      </c>
      <c r="J252" s="21">
        <f t="shared" si="237"/>
        <v>1323.6666666666667</v>
      </c>
      <c r="K252" s="21">
        <v>1520</v>
      </c>
      <c r="L252" s="21">
        <v>1157</v>
      </c>
      <c r="M252" s="21">
        <f t="shared" si="233"/>
        <v>13873</v>
      </c>
      <c r="N252" s="21">
        <f t="shared" si="208"/>
        <v>6</v>
      </c>
      <c r="O252" s="21">
        <f t="shared" si="234"/>
        <v>2312.1666666666665</v>
      </c>
      <c r="P252" s="21">
        <f t="shared" si="235"/>
        <v>4512</v>
      </c>
      <c r="Q252" s="21">
        <f t="shared" si="236"/>
        <v>1157</v>
      </c>
      <c r="R252" s="76">
        <v>2</v>
      </c>
      <c r="S252" s="69">
        <f t="shared" si="194"/>
        <v>1</v>
      </c>
      <c r="T252" s="69">
        <f t="shared" ref="T252:T267" si="239">IF(F252&gt;K252,1,0)</f>
        <v>1</v>
      </c>
      <c r="U252" s="69">
        <f t="shared" ref="U252:U267" si="240">IF(G252&gt;L252,1,0)</f>
        <v>1</v>
      </c>
    </row>
    <row r="253" spans="1:21" x14ac:dyDescent="0.2">
      <c r="A253" s="21" t="s">
        <v>472</v>
      </c>
      <c r="B253" s="21">
        <f t="shared" si="204"/>
        <v>5</v>
      </c>
      <c r="C253" s="21">
        <f>2146+2192+2354+2678</f>
        <v>9370</v>
      </c>
      <c r="D253" s="21">
        <v>4</v>
      </c>
      <c r="E253" s="21">
        <f t="shared" ref="E253" si="241">C253/D253</f>
        <v>2342.5</v>
      </c>
      <c r="F253" s="21">
        <v>2678</v>
      </c>
      <c r="G253" s="21">
        <v>2146</v>
      </c>
      <c r="H253" s="21">
        <f>892+427+809+783</f>
        <v>2911</v>
      </c>
      <c r="I253" s="21">
        <v>4</v>
      </c>
      <c r="J253" s="21">
        <f t="shared" si="237"/>
        <v>727.75</v>
      </c>
      <c r="K253" s="21">
        <v>892</v>
      </c>
      <c r="L253" s="21">
        <v>427</v>
      </c>
      <c r="M253" s="21">
        <f t="shared" si="233"/>
        <v>12281</v>
      </c>
      <c r="N253" s="21">
        <f t="shared" si="208"/>
        <v>8</v>
      </c>
      <c r="O253" s="21">
        <f t="shared" si="234"/>
        <v>1535.125</v>
      </c>
      <c r="P253" s="21">
        <f t="shared" si="235"/>
        <v>2678</v>
      </c>
      <c r="Q253" s="21">
        <f t="shared" si="236"/>
        <v>427</v>
      </c>
      <c r="R253" s="76">
        <v>2</v>
      </c>
      <c r="S253" s="69">
        <f t="shared" si="194"/>
        <v>1</v>
      </c>
      <c r="T253" s="69">
        <f t="shared" si="239"/>
        <v>1</v>
      </c>
      <c r="U253" s="69">
        <f t="shared" si="240"/>
        <v>1</v>
      </c>
    </row>
    <row r="254" spans="1:21" x14ac:dyDescent="0.2">
      <c r="A254" s="21" t="s">
        <v>75</v>
      </c>
      <c r="B254" s="21">
        <f t="shared" si="204"/>
        <v>5</v>
      </c>
      <c r="C254" s="21">
        <f>3944+3265+3187+3579</f>
        <v>13975</v>
      </c>
      <c r="D254" s="21">
        <v>4</v>
      </c>
      <c r="E254" s="21">
        <f t="shared" ref="E254:E266" si="242">C254/D254</f>
        <v>3493.75</v>
      </c>
      <c r="F254" s="21">
        <v>3944</v>
      </c>
      <c r="G254" s="21">
        <v>3187</v>
      </c>
      <c r="H254" s="21">
        <f>2405+2286+2023+2176</f>
        <v>8890</v>
      </c>
      <c r="I254" s="21">
        <v>4</v>
      </c>
      <c r="J254" s="21">
        <f t="shared" si="237"/>
        <v>2222.5</v>
      </c>
      <c r="K254" s="21">
        <v>2405</v>
      </c>
      <c r="L254" s="21">
        <v>2023</v>
      </c>
      <c r="M254" s="21">
        <f t="shared" ref="M254:M264" si="243">C254+H254</f>
        <v>22865</v>
      </c>
      <c r="N254" s="21">
        <f t="shared" si="208"/>
        <v>8</v>
      </c>
      <c r="O254" s="21">
        <f t="shared" ref="O254:O264" si="244">M254/N254</f>
        <v>2858.125</v>
      </c>
      <c r="P254" s="21">
        <f t="shared" ref="P254:P264" si="245">MAX(F254,K254)</f>
        <v>3944</v>
      </c>
      <c r="Q254" s="21">
        <f t="shared" ref="Q254:Q264" si="246">MIN(G254,L254)</f>
        <v>2023</v>
      </c>
      <c r="R254" s="76">
        <v>2</v>
      </c>
      <c r="S254" s="69">
        <f t="shared" si="194"/>
        <v>1</v>
      </c>
      <c r="T254" s="69">
        <f t="shared" si="239"/>
        <v>1</v>
      </c>
      <c r="U254" s="69">
        <f t="shared" si="240"/>
        <v>1</v>
      </c>
    </row>
    <row r="255" spans="1:21" x14ac:dyDescent="0.2">
      <c r="A255" s="21" t="s">
        <v>421</v>
      </c>
      <c r="B255" s="21">
        <f t="shared" si="204"/>
        <v>3</v>
      </c>
      <c r="C255" s="21">
        <f>2938+2591</f>
        <v>5529</v>
      </c>
      <c r="D255" s="21">
        <v>2</v>
      </c>
      <c r="E255" s="21">
        <f t="shared" si="242"/>
        <v>2764.5</v>
      </c>
      <c r="F255" s="21">
        <v>2938</v>
      </c>
      <c r="G255" s="21">
        <v>2591</v>
      </c>
      <c r="H255" s="21">
        <v>1576</v>
      </c>
      <c r="I255" s="21">
        <v>1</v>
      </c>
      <c r="J255" s="21">
        <f t="shared" si="237"/>
        <v>1576</v>
      </c>
      <c r="K255" s="21">
        <v>1576</v>
      </c>
      <c r="L255" s="21">
        <v>1576</v>
      </c>
      <c r="M255" s="21">
        <f t="shared" ref="M255" si="247">C255+H255</f>
        <v>7105</v>
      </c>
      <c r="N255" s="21">
        <f t="shared" ref="N255" si="248">D255+I255</f>
        <v>3</v>
      </c>
      <c r="O255" s="21">
        <f t="shared" ref="O255" si="249">M255/N255</f>
        <v>2368.3333333333335</v>
      </c>
      <c r="P255" s="21">
        <f t="shared" ref="P255" si="250">MAX(F255,K255)</f>
        <v>2938</v>
      </c>
      <c r="Q255" s="21">
        <f t="shared" ref="Q255" si="251">MIN(G255,L255)</f>
        <v>1576</v>
      </c>
      <c r="R255" s="76">
        <v>3</v>
      </c>
      <c r="S255" s="69">
        <f t="shared" si="194"/>
        <v>1</v>
      </c>
      <c r="T255" s="69">
        <f t="shared" si="239"/>
        <v>1</v>
      </c>
      <c r="U255" s="69">
        <f t="shared" si="240"/>
        <v>1</v>
      </c>
    </row>
    <row r="256" spans="1:21" x14ac:dyDescent="0.2">
      <c r="A256" s="21" t="s">
        <v>484</v>
      </c>
      <c r="B256" s="21">
        <f t="shared" si="204"/>
        <v>2</v>
      </c>
      <c r="C256" s="21">
        <f>3411+2583</f>
        <v>5994</v>
      </c>
      <c r="D256" s="21">
        <v>2</v>
      </c>
      <c r="E256" s="21">
        <f t="shared" si="242"/>
        <v>2997</v>
      </c>
      <c r="F256" s="21">
        <v>3411</v>
      </c>
      <c r="G256" s="21">
        <v>2583</v>
      </c>
      <c r="H256" s="21">
        <f>1816+1670</f>
        <v>3486</v>
      </c>
      <c r="I256" s="21">
        <v>2</v>
      </c>
      <c r="J256" s="21">
        <f t="shared" si="237"/>
        <v>1743</v>
      </c>
      <c r="K256" s="21">
        <v>1816</v>
      </c>
      <c r="L256" s="21">
        <v>1670</v>
      </c>
      <c r="M256" s="21">
        <f t="shared" si="243"/>
        <v>9480</v>
      </c>
      <c r="N256" s="21">
        <f t="shared" si="208"/>
        <v>4</v>
      </c>
      <c r="O256" s="21">
        <f t="shared" si="244"/>
        <v>2370</v>
      </c>
      <c r="P256" s="21">
        <f t="shared" si="245"/>
        <v>3411</v>
      </c>
      <c r="Q256" s="21">
        <f t="shared" si="246"/>
        <v>1670</v>
      </c>
      <c r="R256" s="76"/>
      <c r="S256" s="69">
        <f t="shared" si="194"/>
        <v>1</v>
      </c>
      <c r="T256" s="69">
        <f t="shared" si="239"/>
        <v>1</v>
      </c>
      <c r="U256" s="69">
        <f t="shared" si="240"/>
        <v>1</v>
      </c>
    </row>
    <row r="257" spans="1:21" x14ac:dyDescent="0.2">
      <c r="A257" s="21" t="s">
        <v>411</v>
      </c>
      <c r="B257" s="21">
        <f t="shared" si="204"/>
        <v>1</v>
      </c>
      <c r="C257" s="21">
        <v>2196</v>
      </c>
      <c r="D257" s="21">
        <v>1</v>
      </c>
      <c r="E257" s="21">
        <f t="shared" si="242"/>
        <v>2196</v>
      </c>
      <c r="F257" s="21">
        <v>2196</v>
      </c>
      <c r="G257" s="21">
        <v>2196</v>
      </c>
      <c r="H257" s="21">
        <v>1014</v>
      </c>
      <c r="I257" s="21">
        <v>1</v>
      </c>
      <c r="J257" s="21">
        <f t="shared" ref="J257:J265" si="252">H257/I257</f>
        <v>1014</v>
      </c>
      <c r="K257" s="21">
        <v>1014</v>
      </c>
      <c r="L257" s="21">
        <v>1014</v>
      </c>
      <c r="M257" s="21">
        <f t="shared" si="243"/>
        <v>3210</v>
      </c>
      <c r="N257" s="21">
        <f t="shared" si="208"/>
        <v>2</v>
      </c>
      <c r="O257" s="21">
        <f t="shared" si="244"/>
        <v>1605</v>
      </c>
      <c r="P257" s="21">
        <f t="shared" si="245"/>
        <v>2196</v>
      </c>
      <c r="Q257" s="21">
        <f t="shared" si="246"/>
        <v>1014</v>
      </c>
      <c r="R257" s="76"/>
      <c r="S257" s="69">
        <f t="shared" si="194"/>
        <v>1</v>
      </c>
      <c r="T257" s="69">
        <f t="shared" si="239"/>
        <v>1</v>
      </c>
      <c r="U257" s="69">
        <f t="shared" si="240"/>
        <v>1</v>
      </c>
    </row>
    <row r="258" spans="1:21" x14ac:dyDescent="0.2">
      <c r="A258" s="21" t="s">
        <v>84</v>
      </c>
      <c r="B258" s="21">
        <f t="shared" si="204"/>
        <v>3</v>
      </c>
      <c r="C258" s="21">
        <f>3157+3578</f>
        <v>6735</v>
      </c>
      <c r="D258" s="21">
        <v>2</v>
      </c>
      <c r="E258" s="21">
        <f t="shared" si="242"/>
        <v>3367.5</v>
      </c>
      <c r="F258" s="21">
        <v>3578</v>
      </c>
      <c r="G258" s="21">
        <v>3157</v>
      </c>
      <c r="H258" s="21">
        <v>701</v>
      </c>
      <c r="I258" s="21">
        <v>1</v>
      </c>
      <c r="J258" s="21">
        <f t="shared" si="252"/>
        <v>701</v>
      </c>
      <c r="K258" s="21">
        <v>701</v>
      </c>
      <c r="L258" s="21">
        <v>701</v>
      </c>
      <c r="M258" s="21">
        <f t="shared" ref="M258:M259" si="253">C258+H258</f>
        <v>7436</v>
      </c>
      <c r="N258" s="21">
        <f t="shared" ref="N258:N259" si="254">D258+I258</f>
        <v>3</v>
      </c>
      <c r="O258" s="21">
        <f t="shared" ref="O258:O259" si="255">M258/N258</f>
        <v>2478.6666666666665</v>
      </c>
      <c r="P258" s="21">
        <f t="shared" ref="P258:P259" si="256">MAX(F258,K258)</f>
        <v>3578</v>
      </c>
      <c r="Q258" s="21">
        <f t="shared" ref="Q258:Q259" si="257">MIN(G258,L258)</f>
        <v>701</v>
      </c>
      <c r="R258" s="76">
        <v>3</v>
      </c>
      <c r="S258" s="69">
        <f t="shared" si="194"/>
        <v>1</v>
      </c>
      <c r="T258" s="69">
        <f t="shared" si="239"/>
        <v>1</v>
      </c>
      <c r="U258" s="69">
        <f t="shared" si="240"/>
        <v>1</v>
      </c>
    </row>
    <row r="259" spans="1:21" x14ac:dyDescent="0.2">
      <c r="A259" s="21" t="s">
        <v>509</v>
      </c>
      <c r="B259" s="21">
        <f t="shared" si="204"/>
        <v>3</v>
      </c>
      <c r="C259" s="21">
        <v>3695</v>
      </c>
      <c r="D259" s="21">
        <v>1</v>
      </c>
      <c r="E259" s="21">
        <f t="shared" si="242"/>
        <v>3695</v>
      </c>
      <c r="F259" s="21">
        <v>3695</v>
      </c>
      <c r="G259" s="21">
        <v>3695</v>
      </c>
      <c r="H259" s="21">
        <f>652+2034</f>
        <v>2686</v>
      </c>
      <c r="I259" s="21">
        <v>2</v>
      </c>
      <c r="J259" s="21">
        <f t="shared" si="252"/>
        <v>1343</v>
      </c>
      <c r="K259" s="21">
        <v>2034</v>
      </c>
      <c r="L259" s="21">
        <v>652</v>
      </c>
      <c r="M259" s="21">
        <f t="shared" si="253"/>
        <v>6381</v>
      </c>
      <c r="N259" s="21">
        <f t="shared" si="254"/>
        <v>3</v>
      </c>
      <c r="O259" s="21">
        <f t="shared" si="255"/>
        <v>2127</v>
      </c>
      <c r="P259" s="21">
        <f t="shared" si="256"/>
        <v>3695</v>
      </c>
      <c r="Q259" s="21">
        <f t="shared" si="257"/>
        <v>652</v>
      </c>
      <c r="R259" s="76">
        <v>3</v>
      </c>
      <c r="S259" s="69">
        <f t="shared" si="194"/>
        <v>1</v>
      </c>
      <c r="T259" s="69">
        <f t="shared" si="239"/>
        <v>1</v>
      </c>
      <c r="U259" s="69">
        <f t="shared" si="240"/>
        <v>1</v>
      </c>
    </row>
    <row r="260" spans="1:21" x14ac:dyDescent="0.2">
      <c r="A260" s="21" t="s">
        <v>316</v>
      </c>
      <c r="B260" s="21">
        <f t="shared" si="204"/>
        <v>4</v>
      </c>
      <c r="C260" s="21">
        <f>2331+3136+3621</f>
        <v>9088</v>
      </c>
      <c r="D260" s="21">
        <v>3</v>
      </c>
      <c r="E260" s="21">
        <f t="shared" si="242"/>
        <v>3029.3333333333335</v>
      </c>
      <c r="F260" s="21">
        <v>3621</v>
      </c>
      <c r="G260" s="21">
        <v>2331</v>
      </c>
      <c r="H260" s="21">
        <f>1305+1891+1376</f>
        <v>4572</v>
      </c>
      <c r="I260" s="21">
        <v>3</v>
      </c>
      <c r="J260" s="21">
        <f t="shared" si="252"/>
        <v>1524</v>
      </c>
      <c r="K260" s="21">
        <v>1891</v>
      </c>
      <c r="L260" s="21">
        <v>1305</v>
      </c>
      <c r="M260" s="21">
        <f t="shared" si="243"/>
        <v>13660</v>
      </c>
      <c r="N260" s="21">
        <f t="shared" ref="N260" si="258">D260+I260</f>
        <v>6</v>
      </c>
      <c r="O260" s="21">
        <f t="shared" si="244"/>
        <v>2276.6666666666665</v>
      </c>
      <c r="P260" s="21">
        <f t="shared" si="245"/>
        <v>3621</v>
      </c>
      <c r="Q260" s="21">
        <f t="shared" si="246"/>
        <v>1305</v>
      </c>
      <c r="R260" s="76">
        <v>2</v>
      </c>
      <c r="S260" s="69">
        <f t="shared" si="194"/>
        <v>1</v>
      </c>
      <c r="T260" s="69">
        <f t="shared" si="239"/>
        <v>1</v>
      </c>
      <c r="U260" s="69">
        <f t="shared" si="240"/>
        <v>1</v>
      </c>
    </row>
    <row r="261" spans="1:21" x14ac:dyDescent="0.2">
      <c r="A261" s="21" t="s">
        <v>485</v>
      </c>
      <c r="B261" s="21">
        <f t="shared" si="204"/>
        <v>1</v>
      </c>
      <c r="C261" s="21">
        <v>3564</v>
      </c>
      <c r="D261" s="21">
        <v>1</v>
      </c>
      <c r="E261" s="21">
        <f t="shared" si="242"/>
        <v>3564</v>
      </c>
      <c r="F261" s="21">
        <v>3564</v>
      </c>
      <c r="G261" s="21">
        <v>3564</v>
      </c>
      <c r="H261" s="21">
        <v>2800</v>
      </c>
      <c r="I261" s="21">
        <v>1</v>
      </c>
      <c r="J261" s="21">
        <f t="shared" si="252"/>
        <v>2800</v>
      </c>
      <c r="K261" s="21">
        <v>2800</v>
      </c>
      <c r="L261" s="21">
        <v>2800</v>
      </c>
      <c r="M261" s="21">
        <f t="shared" si="243"/>
        <v>6364</v>
      </c>
      <c r="N261" s="21">
        <f t="shared" si="208"/>
        <v>2</v>
      </c>
      <c r="O261" s="21">
        <f t="shared" si="244"/>
        <v>3182</v>
      </c>
      <c r="P261" s="21">
        <f t="shared" si="245"/>
        <v>3564</v>
      </c>
      <c r="Q261" s="21">
        <f t="shared" si="246"/>
        <v>2800</v>
      </c>
      <c r="R261" s="76"/>
      <c r="S261" s="69">
        <f t="shared" si="194"/>
        <v>1</v>
      </c>
      <c r="T261" s="69">
        <f t="shared" si="239"/>
        <v>1</v>
      </c>
      <c r="U261" s="69">
        <f t="shared" si="240"/>
        <v>1</v>
      </c>
    </row>
    <row r="262" spans="1:21" x14ac:dyDescent="0.2">
      <c r="A262" s="21" t="s">
        <v>498</v>
      </c>
      <c r="B262" s="21">
        <f t="shared" si="204"/>
        <v>4</v>
      </c>
      <c r="C262" s="21">
        <f>2370+2343+2483</f>
        <v>7196</v>
      </c>
      <c r="D262" s="21">
        <v>3</v>
      </c>
      <c r="E262" s="21">
        <f t="shared" si="242"/>
        <v>2398.6666666666665</v>
      </c>
      <c r="F262" s="21">
        <v>2483</v>
      </c>
      <c r="G262" s="21">
        <v>2343</v>
      </c>
      <c r="H262" s="21">
        <f>2558+1552+1982</f>
        <v>6092</v>
      </c>
      <c r="I262" s="21">
        <v>3</v>
      </c>
      <c r="J262" s="21">
        <f t="shared" si="252"/>
        <v>2030.6666666666667</v>
      </c>
      <c r="K262" s="21">
        <v>2558</v>
      </c>
      <c r="L262" s="21">
        <v>1552</v>
      </c>
      <c r="M262" s="21">
        <f t="shared" si="243"/>
        <v>13288</v>
      </c>
      <c r="N262" s="21">
        <f t="shared" ref="N262:N263" si="259">D262+I262</f>
        <v>6</v>
      </c>
      <c r="O262" s="21">
        <f t="shared" si="244"/>
        <v>2214.6666666666665</v>
      </c>
      <c r="P262" s="21">
        <f t="shared" si="245"/>
        <v>2558</v>
      </c>
      <c r="Q262" s="21">
        <f t="shared" si="246"/>
        <v>1552</v>
      </c>
      <c r="R262" s="76">
        <v>2</v>
      </c>
      <c r="S262" s="69">
        <f t="shared" si="194"/>
        <v>1</v>
      </c>
      <c r="T262" s="69">
        <f t="shared" si="239"/>
        <v>0</v>
      </c>
      <c r="U262" s="69">
        <f t="shared" si="240"/>
        <v>1</v>
      </c>
    </row>
    <row r="263" spans="1:21" x14ac:dyDescent="0.2">
      <c r="A263" s="21" t="s">
        <v>428</v>
      </c>
      <c r="B263" s="21">
        <f t="shared" si="204"/>
        <v>3</v>
      </c>
      <c r="C263" s="21">
        <f>2767+2616</f>
        <v>5383</v>
      </c>
      <c r="D263" s="21">
        <v>2</v>
      </c>
      <c r="E263" s="21">
        <f t="shared" si="242"/>
        <v>2691.5</v>
      </c>
      <c r="F263" s="21">
        <v>2767</v>
      </c>
      <c r="G263" s="21">
        <v>2616</v>
      </c>
      <c r="H263" s="21">
        <f>859+852</f>
        <v>1711</v>
      </c>
      <c r="I263" s="21">
        <v>2</v>
      </c>
      <c r="J263" s="21">
        <f t="shared" si="252"/>
        <v>855.5</v>
      </c>
      <c r="K263" s="21">
        <v>859</v>
      </c>
      <c r="L263" s="21">
        <v>852</v>
      </c>
      <c r="M263" s="21">
        <f t="shared" ref="M263" si="260">C263+H263</f>
        <v>7094</v>
      </c>
      <c r="N263" s="21">
        <f t="shared" si="259"/>
        <v>4</v>
      </c>
      <c r="O263" s="21">
        <f t="shared" ref="O263" si="261">M263/N263</f>
        <v>1773.5</v>
      </c>
      <c r="P263" s="21">
        <f t="shared" ref="P263" si="262">MAX(F263,K263)</f>
        <v>2767</v>
      </c>
      <c r="Q263" s="21">
        <f t="shared" ref="Q263" si="263">MIN(G263,L263)</f>
        <v>852</v>
      </c>
      <c r="R263" s="76">
        <v>2</v>
      </c>
      <c r="S263" s="69">
        <f t="shared" si="194"/>
        <v>1</v>
      </c>
      <c r="T263" s="69">
        <f t="shared" si="239"/>
        <v>1</v>
      </c>
      <c r="U263" s="69">
        <f t="shared" si="240"/>
        <v>1</v>
      </c>
    </row>
    <row r="264" spans="1:21" x14ac:dyDescent="0.2">
      <c r="A264" s="21" t="s">
        <v>391</v>
      </c>
      <c r="B264" s="21">
        <f t="shared" si="204"/>
        <v>5</v>
      </c>
      <c r="C264" s="21">
        <f>2507+2404+2586+2019</f>
        <v>9516</v>
      </c>
      <c r="D264" s="21">
        <v>4</v>
      </c>
      <c r="E264" s="21">
        <f t="shared" si="242"/>
        <v>2379</v>
      </c>
      <c r="F264" s="21">
        <v>2586</v>
      </c>
      <c r="G264" s="21">
        <v>2019</v>
      </c>
      <c r="H264" s="21">
        <f>1244+1598+1574+2444</f>
        <v>6860</v>
      </c>
      <c r="I264" s="21">
        <v>4</v>
      </c>
      <c r="J264" s="21">
        <f t="shared" si="252"/>
        <v>1715</v>
      </c>
      <c r="K264" s="21">
        <v>2444</v>
      </c>
      <c r="L264" s="21">
        <v>1244</v>
      </c>
      <c r="M264" s="21">
        <f t="shared" si="243"/>
        <v>16376</v>
      </c>
      <c r="N264" s="21">
        <f t="shared" si="208"/>
        <v>8</v>
      </c>
      <c r="O264" s="21">
        <f t="shared" si="244"/>
        <v>2047</v>
      </c>
      <c r="P264" s="21">
        <f t="shared" si="245"/>
        <v>2586</v>
      </c>
      <c r="Q264" s="21">
        <f t="shared" si="246"/>
        <v>1244</v>
      </c>
      <c r="R264" s="76">
        <v>2</v>
      </c>
      <c r="S264" s="69">
        <f t="shared" si="194"/>
        <v>1</v>
      </c>
      <c r="T264" s="69">
        <f t="shared" si="239"/>
        <v>1</v>
      </c>
      <c r="U264" s="69">
        <f t="shared" si="240"/>
        <v>1</v>
      </c>
    </row>
    <row r="265" spans="1:21" x14ac:dyDescent="0.2">
      <c r="A265" s="21" t="s">
        <v>510</v>
      </c>
      <c r="B265" s="21">
        <f t="shared" si="204"/>
        <v>1</v>
      </c>
      <c r="C265" s="21">
        <v>3082</v>
      </c>
      <c r="D265" s="21">
        <v>1</v>
      </c>
      <c r="E265" s="21">
        <f t="shared" si="242"/>
        <v>3082</v>
      </c>
      <c r="F265" s="21">
        <v>3082</v>
      </c>
      <c r="G265" s="21">
        <v>3082</v>
      </c>
      <c r="H265" s="21">
        <v>4019</v>
      </c>
      <c r="I265" s="21">
        <v>1</v>
      </c>
      <c r="J265" s="21">
        <f t="shared" si="252"/>
        <v>4019</v>
      </c>
      <c r="K265" s="21">
        <v>4019</v>
      </c>
      <c r="L265" s="21">
        <v>4019</v>
      </c>
      <c r="M265" s="21">
        <f t="shared" ref="M265" si="264">C265+H265</f>
        <v>7101</v>
      </c>
      <c r="N265" s="21">
        <f t="shared" ref="N265" si="265">D265+I265</f>
        <v>2</v>
      </c>
      <c r="O265" s="21">
        <f t="shared" ref="O265" si="266">M265/N265</f>
        <v>3550.5</v>
      </c>
      <c r="P265" s="21">
        <f t="shared" ref="P265" si="267">MAX(F265,K265)</f>
        <v>4019</v>
      </c>
      <c r="Q265" s="21">
        <f t="shared" ref="Q265" si="268">MIN(G265,L265)</f>
        <v>3082</v>
      </c>
      <c r="R265" s="76"/>
      <c r="S265" s="69">
        <f t="shared" si="194"/>
        <v>0</v>
      </c>
      <c r="T265" s="69">
        <f t="shared" si="239"/>
        <v>0</v>
      </c>
      <c r="U265" s="69">
        <f t="shared" si="240"/>
        <v>0</v>
      </c>
    </row>
    <row r="266" spans="1:21" x14ac:dyDescent="0.2">
      <c r="A266" s="21" t="s">
        <v>488</v>
      </c>
      <c r="B266" s="21">
        <f t="shared" si="204"/>
        <v>5</v>
      </c>
      <c r="C266" s="21">
        <f>2350+1938+2258+3317</f>
        <v>9863</v>
      </c>
      <c r="D266" s="21">
        <v>4</v>
      </c>
      <c r="E266" s="21">
        <f t="shared" si="242"/>
        <v>2465.75</v>
      </c>
      <c r="F266" s="21">
        <v>3317</v>
      </c>
      <c r="G266" s="21">
        <v>1938</v>
      </c>
      <c r="H266" s="21">
        <f>965+801+675</f>
        <v>2441</v>
      </c>
      <c r="I266" s="21">
        <v>3</v>
      </c>
      <c r="J266" s="21">
        <f t="shared" ref="J266:J268" si="269">H266/I266</f>
        <v>813.66666666666663</v>
      </c>
      <c r="K266" s="21">
        <v>965</v>
      </c>
      <c r="L266" s="21">
        <v>675</v>
      </c>
      <c r="M266" s="21">
        <f t="shared" ref="M266:M267" si="270">C266+H266</f>
        <v>12304</v>
      </c>
      <c r="N266" s="21">
        <f t="shared" ref="N266" si="271">D266+I266</f>
        <v>7</v>
      </c>
      <c r="O266" s="21">
        <f t="shared" ref="O266:O267" si="272">M266/N266</f>
        <v>1757.7142857142858</v>
      </c>
      <c r="P266" s="21">
        <f t="shared" ref="P266:P267" si="273">MAX(F266,K266)</f>
        <v>3317</v>
      </c>
      <c r="Q266" s="21">
        <f t="shared" ref="Q266:Q267" si="274">MIN(G266,L266)</f>
        <v>675</v>
      </c>
      <c r="R266" s="76">
        <v>3</v>
      </c>
      <c r="S266" s="69">
        <f t="shared" si="194"/>
        <v>1</v>
      </c>
      <c r="T266" s="69">
        <f t="shared" si="239"/>
        <v>1</v>
      </c>
      <c r="U266" s="69">
        <f t="shared" si="240"/>
        <v>1</v>
      </c>
    </row>
    <row r="267" spans="1:21" x14ac:dyDescent="0.2">
      <c r="A267" s="21" t="s">
        <v>475</v>
      </c>
      <c r="B267" s="21">
        <f t="shared" si="204"/>
        <v>1</v>
      </c>
      <c r="C267" s="21">
        <v>2523</v>
      </c>
      <c r="D267" s="21">
        <v>1</v>
      </c>
      <c r="E267" s="21">
        <f t="shared" ref="E267:E270" si="275">C267/D267</f>
        <v>2523</v>
      </c>
      <c r="F267" s="21">
        <v>2523</v>
      </c>
      <c r="G267" s="21">
        <v>2523</v>
      </c>
      <c r="H267" s="21">
        <v>1001</v>
      </c>
      <c r="I267" s="21">
        <v>1</v>
      </c>
      <c r="J267" s="21">
        <f t="shared" si="269"/>
        <v>1001</v>
      </c>
      <c r="K267" s="21">
        <v>1001</v>
      </c>
      <c r="L267" s="21">
        <v>1001</v>
      </c>
      <c r="M267" s="21">
        <f t="shared" si="270"/>
        <v>3524</v>
      </c>
      <c r="N267" s="21">
        <f t="shared" si="208"/>
        <v>2</v>
      </c>
      <c r="O267" s="21">
        <f t="shared" si="272"/>
        <v>1762</v>
      </c>
      <c r="P267" s="21">
        <f t="shared" si="273"/>
        <v>2523</v>
      </c>
      <c r="Q267" s="21">
        <f t="shared" si="274"/>
        <v>1001</v>
      </c>
      <c r="R267" s="76"/>
      <c r="S267" s="69">
        <f t="shared" si="194"/>
        <v>1</v>
      </c>
      <c r="T267" s="69">
        <f t="shared" si="239"/>
        <v>1</v>
      </c>
      <c r="U267" s="69">
        <f t="shared" si="240"/>
        <v>1</v>
      </c>
    </row>
    <row r="268" spans="1:21" x14ac:dyDescent="0.2">
      <c r="A268" s="21" t="s">
        <v>501</v>
      </c>
      <c r="B268" s="21">
        <f t="shared" si="204"/>
        <v>2</v>
      </c>
      <c r="C268" s="21">
        <f>2430+2355</f>
        <v>4785</v>
      </c>
      <c r="D268" s="21">
        <v>2</v>
      </c>
      <c r="E268" s="21">
        <f t="shared" si="275"/>
        <v>2392.5</v>
      </c>
      <c r="F268" s="21">
        <v>2430</v>
      </c>
      <c r="G268" s="21">
        <v>2355</v>
      </c>
      <c r="H268" s="21">
        <f>479+501</f>
        <v>980</v>
      </c>
      <c r="I268" s="21">
        <v>2</v>
      </c>
      <c r="J268" s="21">
        <f t="shared" si="269"/>
        <v>490</v>
      </c>
      <c r="K268" s="21">
        <v>501</v>
      </c>
      <c r="L268" s="21">
        <v>479</v>
      </c>
      <c r="M268" s="21">
        <f t="shared" ref="M268:M269" si="276">C268+H268</f>
        <v>5765</v>
      </c>
      <c r="N268" s="21">
        <f t="shared" si="208"/>
        <v>4</v>
      </c>
      <c r="O268" s="21">
        <f t="shared" ref="O268:O269" si="277">M268/N268</f>
        <v>1441.25</v>
      </c>
      <c r="P268" s="21">
        <f t="shared" ref="P268:P269" si="278">MAX(F268,K268)</f>
        <v>2430</v>
      </c>
      <c r="Q268" s="21">
        <f t="shared" ref="Q268:Q269" si="279">MIN(G268,L268)</f>
        <v>479</v>
      </c>
      <c r="R268" s="76"/>
      <c r="S268" s="69">
        <f t="shared" si="194"/>
        <v>1</v>
      </c>
      <c r="T268" s="69">
        <f t="shared" ref="T268:T269" si="280">IF(F268&gt;K268,1,0)</f>
        <v>1</v>
      </c>
      <c r="U268" s="69">
        <f t="shared" ref="U268:U269" si="281">IF(G268&gt;L268,1,0)</f>
        <v>1</v>
      </c>
    </row>
    <row r="269" spans="1:21" x14ac:dyDescent="0.2">
      <c r="A269" s="21" t="s">
        <v>487</v>
      </c>
      <c r="B269" s="21">
        <f t="shared" si="204"/>
        <v>1</v>
      </c>
      <c r="C269" s="21">
        <v>3366</v>
      </c>
      <c r="D269" s="21">
        <v>1</v>
      </c>
      <c r="E269" s="21">
        <f t="shared" si="275"/>
        <v>3366</v>
      </c>
      <c r="F269" s="21">
        <v>3366</v>
      </c>
      <c r="G269" s="21">
        <v>3366</v>
      </c>
      <c r="H269" s="21">
        <v>1874</v>
      </c>
      <c r="I269" s="21">
        <v>1</v>
      </c>
      <c r="J269" s="21">
        <f t="shared" ref="J269" si="282">H269/I269</f>
        <v>1874</v>
      </c>
      <c r="K269" s="21">
        <v>1874</v>
      </c>
      <c r="L269" s="21">
        <v>1874</v>
      </c>
      <c r="M269" s="21">
        <f t="shared" si="276"/>
        <v>5240</v>
      </c>
      <c r="N269" s="21">
        <f t="shared" si="208"/>
        <v>2</v>
      </c>
      <c r="O269" s="21">
        <f t="shared" si="277"/>
        <v>2620</v>
      </c>
      <c r="P269" s="21">
        <f t="shared" si="278"/>
        <v>3366</v>
      </c>
      <c r="Q269" s="21">
        <f t="shared" si="279"/>
        <v>1874</v>
      </c>
      <c r="R269" s="76"/>
      <c r="S269" s="69">
        <f t="shared" si="194"/>
        <v>1</v>
      </c>
      <c r="T269" s="69">
        <f t="shared" si="280"/>
        <v>1</v>
      </c>
      <c r="U269" s="69">
        <f t="shared" si="281"/>
        <v>1</v>
      </c>
    </row>
    <row r="270" spans="1:21" x14ac:dyDescent="0.2">
      <c r="A270" s="21" t="s">
        <v>143</v>
      </c>
      <c r="B270" s="21">
        <f t="shared" si="204"/>
        <v>5</v>
      </c>
      <c r="C270" s="21">
        <f>2169+2174+2748+3199</f>
        <v>10290</v>
      </c>
      <c r="D270" s="21">
        <v>4</v>
      </c>
      <c r="E270" s="21">
        <f t="shared" si="275"/>
        <v>2572.5</v>
      </c>
      <c r="F270" s="21">
        <v>3199</v>
      </c>
      <c r="G270" s="21">
        <v>2169</v>
      </c>
      <c r="H270" s="21">
        <f>1177+1149+1144+1565</f>
        <v>5035</v>
      </c>
      <c r="I270" s="21">
        <v>4</v>
      </c>
      <c r="J270" s="21">
        <f t="shared" ref="J270:J273" si="283">H270/I270</f>
        <v>1258.75</v>
      </c>
      <c r="K270" s="21">
        <v>1565</v>
      </c>
      <c r="L270" s="21">
        <v>1144</v>
      </c>
      <c r="M270" s="21">
        <f t="shared" ref="M270:M273" si="284">C270+H270</f>
        <v>15325</v>
      </c>
      <c r="N270" s="21">
        <f t="shared" si="208"/>
        <v>8</v>
      </c>
      <c r="O270" s="21">
        <f t="shared" ref="O270:O273" si="285">M270/N270</f>
        <v>1915.625</v>
      </c>
      <c r="P270" s="21">
        <f t="shared" ref="P270:P273" si="286">MAX(F270,K270)</f>
        <v>3199</v>
      </c>
      <c r="Q270" s="21">
        <f t="shared" ref="Q270:Q273" si="287">MIN(G270,L270)</f>
        <v>1144</v>
      </c>
      <c r="R270" s="76">
        <v>2</v>
      </c>
      <c r="S270" s="69">
        <f t="shared" si="194"/>
        <v>1</v>
      </c>
      <c r="T270" s="69">
        <f t="shared" ref="T270:T273" si="288">IF(F270&gt;K270,1,0)</f>
        <v>1</v>
      </c>
      <c r="U270" s="69">
        <f t="shared" ref="U270:U273" si="289">IF(G270&gt;L270,1,0)</f>
        <v>1</v>
      </c>
    </row>
    <row r="271" spans="1:21" x14ac:dyDescent="0.2">
      <c r="A271" s="21" t="s">
        <v>483</v>
      </c>
      <c r="B271" s="21">
        <f t="shared" si="204"/>
        <v>5</v>
      </c>
      <c r="C271" s="21">
        <f>2976+2871+3797</f>
        <v>9644</v>
      </c>
      <c r="D271" s="21">
        <v>3</v>
      </c>
      <c r="E271" s="21">
        <f t="shared" ref="E271:E273" si="290">C271/D271</f>
        <v>3214.6666666666665</v>
      </c>
      <c r="F271" s="21">
        <v>3797</v>
      </c>
      <c r="G271" s="21">
        <v>2871</v>
      </c>
      <c r="H271" s="21">
        <f>1306+1063+1563+2635</f>
        <v>6567</v>
      </c>
      <c r="I271" s="21">
        <v>4</v>
      </c>
      <c r="J271" s="21">
        <f t="shared" si="283"/>
        <v>1641.75</v>
      </c>
      <c r="K271" s="21">
        <v>2635</v>
      </c>
      <c r="L271" s="21">
        <v>1063</v>
      </c>
      <c r="M271" s="21">
        <f t="shared" si="284"/>
        <v>16211</v>
      </c>
      <c r="N271" s="21">
        <f t="shared" si="208"/>
        <v>7</v>
      </c>
      <c r="O271" s="21">
        <f t="shared" si="285"/>
        <v>2315.8571428571427</v>
      </c>
      <c r="P271" s="21">
        <f t="shared" si="286"/>
        <v>3797</v>
      </c>
      <c r="Q271" s="21">
        <f t="shared" si="287"/>
        <v>1063</v>
      </c>
      <c r="R271" s="76">
        <v>3</v>
      </c>
      <c r="S271" s="69">
        <f t="shared" si="194"/>
        <v>1</v>
      </c>
      <c r="T271" s="69">
        <f t="shared" si="288"/>
        <v>1</v>
      </c>
      <c r="U271" s="69">
        <f t="shared" si="289"/>
        <v>1</v>
      </c>
    </row>
    <row r="272" spans="1:21" x14ac:dyDescent="0.2">
      <c r="A272" s="21" t="s">
        <v>145</v>
      </c>
      <c r="B272" s="21">
        <f t="shared" si="204"/>
        <v>2</v>
      </c>
      <c r="C272" s="21">
        <f>3011+3218</f>
        <v>6229</v>
      </c>
      <c r="D272" s="21">
        <v>2</v>
      </c>
      <c r="E272" s="21">
        <f t="shared" si="290"/>
        <v>3114.5</v>
      </c>
      <c r="F272" s="21">
        <v>3218</v>
      </c>
      <c r="G272" s="21">
        <v>3011</v>
      </c>
      <c r="H272" s="21">
        <f>4407+4644</f>
        <v>9051</v>
      </c>
      <c r="I272" s="21">
        <v>2</v>
      </c>
      <c r="J272" s="21">
        <f t="shared" si="283"/>
        <v>4525.5</v>
      </c>
      <c r="K272" s="21">
        <v>4644</v>
      </c>
      <c r="L272" s="21">
        <v>4407</v>
      </c>
      <c r="M272" s="21">
        <f t="shared" si="284"/>
        <v>15280</v>
      </c>
      <c r="N272" s="21">
        <f t="shared" si="208"/>
        <v>4</v>
      </c>
      <c r="O272" s="21">
        <f t="shared" si="285"/>
        <v>3820</v>
      </c>
      <c r="P272" s="21">
        <f t="shared" si="286"/>
        <v>4644</v>
      </c>
      <c r="Q272" s="21">
        <f t="shared" si="287"/>
        <v>3011</v>
      </c>
      <c r="R272" s="76"/>
      <c r="S272" s="69">
        <f t="shared" si="194"/>
        <v>0</v>
      </c>
      <c r="T272" s="69">
        <f t="shared" si="288"/>
        <v>0</v>
      </c>
      <c r="U272" s="69">
        <f t="shared" si="289"/>
        <v>0</v>
      </c>
    </row>
    <row r="273" spans="1:21" x14ac:dyDescent="0.2">
      <c r="A273" s="21" t="s">
        <v>308</v>
      </c>
      <c r="B273" s="21">
        <f t="shared" si="204"/>
        <v>1</v>
      </c>
      <c r="C273" s="21">
        <v>2605</v>
      </c>
      <c r="D273" s="21">
        <v>1</v>
      </c>
      <c r="E273" s="21">
        <f t="shared" si="290"/>
        <v>2605</v>
      </c>
      <c r="F273" s="21">
        <v>2605</v>
      </c>
      <c r="G273" s="21">
        <v>2605</v>
      </c>
      <c r="H273" s="21">
        <v>764</v>
      </c>
      <c r="I273" s="21">
        <v>1</v>
      </c>
      <c r="J273" s="21">
        <f t="shared" si="283"/>
        <v>764</v>
      </c>
      <c r="K273" s="21">
        <v>764</v>
      </c>
      <c r="L273" s="21">
        <v>764</v>
      </c>
      <c r="M273" s="21">
        <f t="shared" si="284"/>
        <v>3369</v>
      </c>
      <c r="N273" s="21">
        <f t="shared" ref="N273" si="291">D273+I273</f>
        <v>2</v>
      </c>
      <c r="O273" s="21">
        <f t="shared" si="285"/>
        <v>1684.5</v>
      </c>
      <c r="P273" s="21">
        <f t="shared" si="286"/>
        <v>2605</v>
      </c>
      <c r="Q273" s="21">
        <f t="shared" si="287"/>
        <v>764</v>
      </c>
      <c r="R273" s="76"/>
      <c r="S273" s="69">
        <f t="shared" si="194"/>
        <v>1</v>
      </c>
      <c r="T273" s="69">
        <f t="shared" si="288"/>
        <v>1</v>
      </c>
      <c r="U273" s="69">
        <f t="shared" si="289"/>
        <v>1</v>
      </c>
    </row>
    <row r="275" spans="1:21" x14ac:dyDescent="0.2">
      <c r="A275" s="61" t="s">
        <v>164</v>
      </c>
      <c r="B275" s="21"/>
      <c r="C275" s="61">
        <f>SUM(C242:C273)</f>
        <v>221787</v>
      </c>
      <c r="D275" s="61">
        <f>SUM(D242:D273)</f>
        <v>80</v>
      </c>
      <c r="E275" s="61">
        <f>C275/D275</f>
        <v>2772.3375000000001</v>
      </c>
      <c r="F275" s="61">
        <f>MAX(F242:F273)</f>
        <v>4512</v>
      </c>
      <c r="G275" s="61">
        <f>MIN(G242:G273)</f>
        <v>1938</v>
      </c>
      <c r="H275" s="61">
        <f>SUM(H242:H273)</f>
        <v>118483</v>
      </c>
      <c r="I275" s="61">
        <f>SUM(I242:I273)</f>
        <v>80</v>
      </c>
      <c r="J275" s="61">
        <f>H275/I275</f>
        <v>1481.0374999999999</v>
      </c>
      <c r="K275" s="61">
        <f>MAX(K242:K273)</f>
        <v>4644</v>
      </c>
      <c r="L275" s="61">
        <f>MIN(L242:L273)</f>
        <v>427</v>
      </c>
      <c r="M275" s="61">
        <f>SUM(M242:M273)</f>
        <v>340270</v>
      </c>
      <c r="N275" s="61">
        <f>SUM(N242:N273)</f>
        <v>160</v>
      </c>
      <c r="O275" s="61">
        <f>M275/N275</f>
        <v>2126.6875</v>
      </c>
      <c r="P275" s="61">
        <f>MAX(P242:P273)</f>
        <v>4644</v>
      </c>
      <c r="Q275" s="61">
        <f>MIN(Q242:Q273)</f>
        <v>427</v>
      </c>
      <c r="R275" s="77">
        <f>SUM(R242:R274)</f>
        <v>50</v>
      </c>
      <c r="S275" s="72">
        <f>SUM(S242:S273)</f>
        <v>30</v>
      </c>
      <c r="T275" s="72">
        <f>SUM(T242:T273)</f>
        <v>28</v>
      </c>
      <c r="U275" s="72">
        <f>SUM(U242:U273)</f>
        <v>30</v>
      </c>
    </row>
    <row r="276" spans="1:21" x14ac:dyDescent="0.2">
      <c r="C276" s="70">
        <f>C275/M275</f>
        <v>0.65179710230111387</v>
      </c>
      <c r="H276" s="70">
        <f>H275/M275</f>
        <v>0.34820289769888618</v>
      </c>
      <c r="R276" s="66"/>
      <c r="S276" s="66" t="s">
        <v>593</v>
      </c>
      <c r="T276" s="66" t="s">
        <v>593</v>
      </c>
      <c r="U276" s="66" t="s">
        <v>593</v>
      </c>
    </row>
    <row r="277" spans="1:21" x14ac:dyDescent="0.2">
      <c r="S277" s="62" t="s">
        <v>656</v>
      </c>
    </row>
    <row r="278" spans="1:21" x14ac:dyDescent="0.2">
      <c r="S278" s="62" t="s">
        <v>658</v>
      </c>
      <c r="T278" s="62" t="s">
        <v>657</v>
      </c>
      <c r="U278" s="62" t="s">
        <v>658</v>
      </c>
    </row>
    <row r="279" spans="1:21" x14ac:dyDescent="0.2">
      <c r="A279" s="21" t="s">
        <v>543</v>
      </c>
      <c r="S279" s="62" t="s">
        <v>655</v>
      </c>
      <c r="T279" s="62" t="s">
        <v>538</v>
      </c>
      <c r="U279" s="62" t="s">
        <v>655</v>
      </c>
    </row>
    <row r="280" spans="1:21" x14ac:dyDescent="0.2">
      <c r="A280" s="71" t="s">
        <v>544</v>
      </c>
      <c r="B280" s="71">
        <v>400</v>
      </c>
      <c r="C280" s="78">
        <v>44177</v>
      </c>
      <c r="T280" s="62" t="s">
        <v>658</v>
      </c>
    </row>
    <row r="281" spans="1:21" x14ac:dyDescent="0.2">
      <c r="A281" s="71" t="s">
        <v>545</v>
      </c>
      <c r="B281" s="71">
        <v>627</v>
      </c>
      <c r="C281" s="78">
        <v>44193</v>
      </c>
      <c r="T281" s="62" t="s">
        <v>655</v>
      </c>
    </row>
    <row r="282" spans="1:21" x14ac:dyDescent="0.2">
      <c r="A282" s="21"/>
    </row>
    <row r="284" spans="1:21" x14ac:dyDescent="0.2">
      <c r="A284" s="21"/>
    </row>
    <row r="285" spans="1:21" x14ac:dyDescent="0.2">
      <c r="A285" s="21"/>
    </row>
    <row r="286" spans="1:21" x14ac:dyDescent="0.2">
      <c r="A286" s="21"/>
    </row>
    <row r="287" spans="1:21" x14ac:dyDescent="0.2">
      <c r="A287" s="21"/>
    </row>
    <row r="288" spans="1:21" x14ac:dyDescent="0.2">
      <c r="A288" s="21"/>
    </row>
    <row r="289" spans="1:1" x14ac:dyDescent="0.2">
      <c r="A289" s="21"/>
    </row>
    <row r="290" spans="1:1" x14ac:dyDescent="0.2">
      <c r="A290" s="21"/>
    </row>
    <row r="291" spans="1:1" x14ac:dyDescent="0.2">
      <c r="A291" s="21"/>
    </row>
    <row r="292" spans="1:1" x14ac:dyDescent="0.2">
      <c r="A292" s="21"/>
    </row>
    <row r="293" spans="1:1" x14ac:dyDescent="0.2">
      <c r="A293" s="21"/>
    </row>
    <row r="294" spans="1:1" x14ac:dyDescent="0.2">
      <c r="A294" s="21"/>
    </row>
    <row r="295" spans="1:1" x14ac:dyDescent="0.2">
      <c r="A295" s="21"/>
    </row>
    <row r="296" spans="1:1" x14ac:dyDescent="0.2">
      <c r="A296" s="21"/>
    </row>
    <row r="297" spans="1:1" x14ac:dyDescent="0.2">
      <c r="A297" s="21"/>
    </row>
    <row r="298" spans="1:1" x14ac:dyDescent="0.2">
      <c r="A298" s="21"/>
    </row>
    <row r="299" spans="1:1" x14ac:dyDescent="0.2">
      <c r="A299" s="21"/>
    </row>
    <row r="300" spans="1:1" x14ac:dyDescent="0.2">
      <c r="A300" s="21"/>
    </row>
    <row r="301" spans="1:1" x14ac:dyDescent="0.2">
      <c r="A301" s="21"/>
    </row>
    <row r="302" spans="1:1" x14ac:dyDescent="0.2">
      <c r="A302" s="21"/>
    </row>
    <row r="303" spans="1:1" x14ac:dyDescent="0.2">
      <c r="A303" s="21"/>
    </row>
    <row r="304" spans="1:1" x14ac:dyDescent="0.2">
      <c r="A304" s="21"/>
    </row>
    <row r="305" spans="1:1" x14ac:dyDescent="0.2">
      <c r="A305" s="21"/>
    </row>
  </sheetData>
  <phoneticPr fontId="0" type="noConversion"/>
  <conditionalFormatting sqref="B155:B236">
    <cfRule type="cellIs" dxfId="5" priority="14" stopIfTrue="1" operator="equal">
      <formula>9</formula>
    </cfRule>
  </conditionalFormatting>
  <conditionalFormatting sqref="B242:B273">
    <cfRule type="cellIs" dxfId="4" priority="1" stopIfTrue="1" operator="equal">
      <formula>8</formula>
    </cfRule>
  </conditionalFormatting>
  <conditionalFormatting sqref="B275">
    <cfRule type="cellIs" dxfId="3" priority="3" stopIfTrue="1" operator="equal">
      <formula>8</formula>
    </cfRule>
  </conditionalFormatting>
  <pageMargins left="0.75" right="0.75" top="1" bottom="1" header="0.5" footer="0.5"/>
  <pageSetup paperSize="9" orientation="portrait" horizont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W270"/>
  <sheetViews>
    <sheetView tabSelected="1" zoomScale="115" zoomScaleNormal="115" workbookViewId="0">
      <pane xSplit="2" ySplit="1" topLeftCell="C150" activePane="bottomRight" state="frozen"/>
      <selection pane="topRight" activeCell="C1" sqref="C1"/>
      <selection pane="bottomLeft" activeCell="A2" sqref="A2"/>
      <selection pane="bottomRight" activeCell="A157" sqref="A157"/>
    </sheetView>
  </sheetViews>
  <sheetFormatPr defaultColWidth="9.33203125" defaultRowHeight="10.199999999999999" x14ac:dyDescent="0.2"/>
  <cols>
    <col min="1" max="1" width="18.77734375" style="10" bestFit="1" customWidth="1"/>
    <col min="2" max="2" width="7.44140625" style="8" customWidth="1"/>
    <col min="3" max="3" width="5.44140625" style="8" bestFit="1" customWidth="1"/>
    <col min="4" max="5" width="4.44140625" style="8" bestFit="1" customWidth="1"/>
    <col min="6" max="6" width="5.109375" style="8" bestFit="1" customWidth="1"/>
    <col min="7" max="10" width="5.44140625" style="8" bestFit="1" customWidth="1"/>
    <col min="11" max="12" width="4.44140625" style="8" bestFit="1" customWidth="1"/>
    <col min="13" max="18" width="5.44140625" style="8" bestFit="1" customWidth="1"/>
    <col min="19" max="19" width="4.44140625" style="8" bestFit="1" customWidth="1"/>
    <col min="20" max="23" width="5.44140625" style="8" bestFit="1" customWidth="1"/>
    <col min="24" max="24" width="6.77734375" style="9" bestFit="1" customWidth="1"/>
    <col min="25" max="25" width="6.109375" style="9" bestFit="1" customWidth="1"/>
    <col min="26" max="26" width="7.44140625" style="9" bestFit="1" customWidth="1"/>
    <col min="27" max="27" width="13.6640625" style="8" customWidth="1"/>
    <col min="28" max="28" width="13" style="8" customWidth="1"/>
    <col min="29" max="29" width="11.109375" style="8" bestFit="1" customWidth="1"/>
    <col min="30" max="30" width="3.77734375" style="8" customWidth="1"/>
    <col min="31" max="38" width="3.33203125" style="8" customWidth="1"/>
    <col min="39" max="118" width="3.77734375" style="8" customWidth="1"/>
    <col min="119" max="119" width="10.6640625" style="10" bestFit="1" customWidth="1"/>
    <col min="120" max="120" width="9.6640625" style="8" bestFit="1" customWidth="1"/>
    <col min="121" max="121" width="9.77734375" style="8" bestFit="1" customWidth="1"/>
    <col min="122" max="122" width="9.33203125" style="8"/>
    <col min="123" max="125" width="2.77734375" style="8" customWidth="1"/>
    <col min="126" max="16384" width="9.33203125" style="8"/>
  </cols>
  <sheetData>
    <row r="1" spans="1:121" s="7" customFormat="1" x14ac:dyDescent="0.2">
      <c r="A1" s="6" t="s">
        <v>3</v>
      </c>
      <c r="B1" s="6" t="s">
        <v>183</v>
      </c>
      <c r="C1" s="7" t="s">
        <v>0</v>
      </c>
      <c r="D1" s="7" t="s">
        <v>5</v>
      </c>
      <c r="E1" s="7" t="s">
        <v>6</v>
      </c>
      <c r="F1" s="7" t="s">
        <v>7</v>
      </c>
      <c r="G1" s="7" t="s">
        <v>8</v>
      </c>
      <c r="H1" s="7" t="s">
        <v>9</v>
      </c>
      <c r="I1" s="7" t="s">
        <v>10</v>
      </c>
      <c r="J1" s="7" t="s">
        <v>1</v>
      </c>
      <c r="K1" s="7" t="s">
        <v>5</v>
      </c>
      <c r="L1" s="7" t="s">
        <v>6</v>
      </c>
      <c r="M1" s="7" t="s">
        <v>7</v>
      </c>
      <c r="N1" s="7" t="s">
        <v>8</v>
      </c>
      <c r="O1" s="7" t="s">
        <v>9</v>
      </c>
      <c r="P1" s="7" t="s">
        <v>10</v>
      </c>
      <c r="Q1" s="7" t="s">
        <v>2</v>
      </c>
      <c r="R1" s="7" t="s">
        <v>5</v>
      </c>
      <c r="S1" s="7" t="s">
        <v>6</v>
      </c>
      <c r="T1" s="7" t="s">
        <v>7</v>
      </c>
      <c r="U1" s="7" t="s">
        <v>8</v>
      </c>
      <c r="V1" s="7" t="s">
        <v>9</v>
      </c>
      <c r="W1" s="7" t="s">
        <v>10</v>
      </c>
      <c r="X1" s="9" t="s">
        <v>11</v>
      </c>
      <c r="Y1" s="9" t="s">
        <v>12</v>
      </c>
      <c r="Z1" s="9" t="s">
        <v>568</v>
      </c>
      <c r="AA1" s="8" t="s">
        <v>177</v>
      </c>
      <c r="AB1" s="8" t="s">
        <v>178</v>
      </c>
      <c r="AC1" s="8" t="s">
        <v>179</v>
      </c>
      <c r="AD1" s="7" t="s">
        <v>201</v>
      </c>
      <c r="AE1" s="7" t="s">
        <v>200</v>
      </c>
      <c r="AF1" s="7" t="s">
        <v>202</v>
      </c>
      <c r="AG1" s="7" t="s">
        <v>203</v>
      </c>
      <c r="AH1" s="7" t="s">
        <v>204</v>
      </c>
      <c r="AI1" s="7" t="s">
        <v>205</v>
      </c>
      <c r="AJ1" s="7" t="s">
        <v>206</v>
      </c>
      <c r="AK1" s="7" t="s">
        <v>207</v>
      </c>
      <c r="AL1" s="7" t="s">
        <v>208</v>
      </c>
      <c r="AM1" s="7" t="s">
        <v>209</v>
      </c>
      <c r="AN1" s="7" t="s">
        <v>210</v>
      </c>
      <c r="AO1" s="7" t="s">
        <v>211</v>
      </c>
      <c r="AP1" s="7" t="s">
        <v>212</v>
      </c>
      <c r="AQ1" s="7" t="s">
        <v>213</v>
      </c>
      <c r="AR1" s="7" t="s">
        <v>214</v>
      </c>
      <c r="AS1" s="7" t="s">
        <v>215</v>
      </c>
      <c r="AT1" s="7" t="s">
        <v>216</v>
      </c>
      <c r="AU1" s="7" t="s">
        <v>217</v>
      </c>
      <c r="AV1" s="7" t="s">
        <v>218</v>
      </c>
      <c r="AW1" s="7" t="s">
        <v>219</v>
      </c>
      <c r="AX1" s="7" t="s">
        <v>220</v>
      </c>
      <c r="AY1" s="7" t="s">
        <v>221</v>
      </c>
      <c r="AZ1" s="7" t="s">
        <v>222</v>
      </c>
      <c r="BA1" s="7" t="s">
        <v>223</v>
      </c>
      <c r="BB1" s="7" t="s">
        <v>224</v>
      </c>
      <c r="BC1" s="7" t="s">
        <v>225</v>
      </c>
      <c r="BD1" s="7" t="s">
        <v>226</v>
      </c>
      <c r="BE1" s="7" t="s">
        <v>227</v>
      </c>
      <c r="BF1" s="7" t="s">
        <v>228</v>
      </c>
      <c r="BG1" s="7" t="s">
        <v>229</v>
      </c>
      <c r="BH1" s="7" t="s">
        <v>230</v>
      </c>
      <c r="BI1" s="7" t="s">
        <v>231</v>
      </c>
      <c r="BJ1" s="7" t="s">
        <v>232</v>
      </c>
      <c r="BK1" s="7" t="s">
        <v>233</v>
      </c>
      <c r="BL1" s="7" t="s">
        <v>234</v>
      </c>
      <c r="BM1" s="7" t="s">
        <v>235</v>
      </c>
      <c r="BN1" s="7" t="s">
        <v>236</v>
      </c>
      <c r="BO1" s="7" t="s">
        <v>237</v>
      </c>
      <c r="BP1" s="7" t="s">
        <v>238</v>
      </c>
      <c r="BQ1" s="7" t="s">
        <v>239</v>
      </c>
      <c r="BR1" s="7" t="s">
        <v>240</v>
      </c>
      <c r="BS1" s="7" t="s">
        <v>241</v>
      </c>
      <c r="BT1" s="7" t="s">
        <v>242</v>
      </c>
      <c r="BU1" s="7" t="s">
        <v>243</v>
      </c>
      <c r="BV1" s="7" t="s">
        <v>244</v>
      </c>
      <c r="BW1" s="7" t="s">
        <v>245</v>
      </c>
      <c r="BX1" s="7" t="s">
        <v>246</v>
      </c>
      <c r="BY1" s="7" t="s">
        <v>247</v>
      </c>
      <c r="BZ1" s="7" t="s">
        <v>248</v>
      </c>
      <c r="CA1" s="7" t="s">
        <v>249</v>
      </c>
      <c r="CB1" s="7" t="s">
        <v>250</v>
      </c>
      <c r="CC1" s="7" t="s">
        <v>251</v>
      </c>
      <c r="CD1" s="7" t="s">
        <v>252</v>
      </c>
      <c r="CE1" s="7" t="s">
        <v>253</v>
      </c>
      <c r="CF1" s="7" t="s">
        <v>254</v>
      </c>
      <c r="CG1" s="7" t="s">
        <v>255</v>
      </c>
      <c r="CH1" s="7" t="s">
        <v>256</v>
      </c>
      <c r="CI1" s="7" t="s">
        <v>257</v>
      </c>
      <c r="CJ1" s="7" t="s">
        <v>258</v>
      </c>
      <c r="CK1" s="7" t="s">
        <v>259</v>
      </c>
      <c r="CL1" s="7" t="s">
        <v>260</v>
      </c>
      <c r="CM1" s="7" t="s">
        <v>261</v>
      </c>
      <c r="CN1" s="7" t="s">
        <v>262</v>
      </c>
      <c r="CO1" s="7" t="s">
        <v>367</v>
      </c>
      <c r="CP1" s="7" t="s">
        <v>372</v>
      </c>
      <c r="CQ1" s="7" t="s">
        <v>379</v>
      </c>
      <c r="CR1" s="7" t="s">
        <v>390</v>
      </c>
      <c r="CS1" s="7" t="s">
        <v>392</v>
      </c>
      <c r="CT1" s="7" t="s">
        <v>406</v>
      </c>
      <c r="CU1" s="7" t="s">
        <v>409</v>
      </c>
      <c r="CV1" s="7" t="s">
        <v>414</v>
      </c>
      <c r="CW1" s="7" t="s">
        <v>418</v>
      </c>
      <c r="CX1" s="7" t="s">
        <v>427</v>
      </c>
      <c r="CY1" s="7" t="s">
        <v>436</v>
      </c>
      <c r="CZ1" s="7" t="s">
        <v>441</v>
      </c>
      <c r="DA1" s="7" t="s">
        <v>448</v>
      </c>
      <c r="DB1" s="7" t="s">
        <v>456</v>
      </c>
      <c r="DC1" s="7" t="s">
        <v>458</v>
      </c>
      <c r="DD1" s="7" t="s">
        <v>460</v>
      </c>
      <c r="DE1" s="7" t="s">
        <v>464</v>
      </c>
      <c r="DF1" s="7" t="s">
        <v>465</v>
      </c>
      <c r="DG1" s="7" t="s">
        <v>494</v>
      </c>
      <c r="DH1" s="7" t="s">
        <v>497</v>
      </c>
      <c r="DI1" s="7" t="s">
        <v>512</v>
      </c>
      <c r="DJ1" s="7" t="s">
        <v>589</v>
      </c>
      <c r="DK1" s="7" t="s">
        <v>590</v>
      </c>
      <c r="DL1" s="7" t="s">
        <v>614</v>
      </c>
      <c r="DM1" s="7" t="s">
        <v>633</v>
      </c>
      <c r="DN1" s="7" t="s">
        <v>707</v>
      </c>
      <c r="DO1" s="7" t="s">
        <v>199</v>
      </c>
      <c r="DP1" s="7" t="s">
        <v>197</v>
      </c>
      <c r="DQ1" s="7" t="s">
        <v>198</v>
      </c>
    </row>
    <row r="2" spans="1:121" x14ac:dyDescent="0.2">
      <c r="A2" s="10" t="s">
        <v>16</v>
      </c>
      <c r="B2" s="10">
        <f>MAX(C2,J2)</f>
        <v>28</v>
      </c>
      <c r="C2" s="8">
        <f>SUM(D2:F2)</f>
        <v>28</v>
      </c>
      <c r="D2" s="8">
        <v>14</v>
      </c>
      <c r="E2" s="8">
        <v>8</v>
      </c>
      <c r="F2" s="8">
        <v>6</v>
      </c>
      <c r="G2" s="8">
        <v>50</v>
      </c>
      <c r="H2" s="8">
        <v>32</v>
      </c>
      <c r="I2" s="8">
        <f>D2*3-AA2+E2</f>
        <v>37</v>
      </c>
      <c r="J2" s="8">
        <f>SUM(K2:M2)</f>
        <v>28</v>
      </c>
      <c r="K2" s="8">
        <v>4</v>
      </c>
      <c r="L2" s="8">
        <v>5</v>
      </c>
      <c r="M2" s="8">
        <v>19</v>
      </c>
      <c r="N2" s="8">
        <v>26</v>
      </c>
      <c r="O2" s="8">
        <v>66</v>
      </c>
      <c r="P2" s="8">
        <f>K2*3-AB2+L2</f>
        <v>14</v>
      </c>
      <c r="Q2" s="8">
        <f t="shared" ref="Q2:W3" si="0">C2+J2</f>
        <v>56</v>
      </c>
      <c r="R2" s="8">
        <f t="shared" si="0"/>
        <v>18</v>
      </c>
      <c r="S2" s="8">
        <f t="shared" si="0"/>
        <v>13</v>
      </c>
      <c r="T2" s="8">
        <f t="shared" si="0"/>
        <v>25</v>
      </c>
      <c r="U2" s="8">
        <f t="shared" si="0"/>
        <v>76</v>
      </c>
      <c r="V2" s="8">
        <f t="shared" si="0"/>
        <v>98</v>
      </c>
      <c r="W2" s="8">
        <f t="shared" si="0"/>
        <v>51</v>
      </c>
      <c r="X2" s="9" t="s">
        <v>17</v>
      </c>
      <c r="Y2" s="30" t="s">
        <v>463</v>
      </c>
      <c r="Z2" s="30"/>
      <c r="AA2" s="8">
        <v>13</v>
      </c>
      <c r="AB2" s="8">
        <v>3</v>
      </c>
      <c r="AC2" s="8">
        <v>16</v>
      </c>
      <c r="AD2" s="8">
        <v>3</v>
      </c>
      <c r="AE2" s="8">
        <v>2</v>
      </c>
      <c r="AF2" s="8">
        <v>2</v>
      </c>
      <c r="AG2" s="8">
        <v>1</v>
      </c>
      <c r="AH2" s="8">
        <v>2</v>
      </c>
      <c r="AI2" s="8">
        <v>2</v>
      </c>
      <c r="AJ2" s="8">
        <v>1</v>
      </c>
      <c r="AK2" s="8">
        <v>2</v>
      </c>
      <c r="AL2" s="8">
        <v>3</v>
      </c>
      <c r="AM2" s="8">
        <v>1</v>
      </c>
      <c r="AN2" s="8">
        <v>2</v>
      </c>
      <c r="AO2" s="8">
        <v>0</v>
      </c>
      <c r="AP2" s="8">
        <v>1</v>
      </c>
      <c r="AQ2" s="8">
        <v>3</v>
      </c>
      <c r="AR2" s="8">
        <v>2</v>
      </c>
      <c r="AS2" s="8">
        <v>2</v>
      </c>
      <c r="AT2" s="8">
        <v>2</v>
      </c>
      <c r="AU2" s="8">
        <v>0</v>
      </c>
      <c r="AV2" s="8">
        <v>2</v>
      </c>
      <c r="AW2" s="8">
        <v>2</v>
      </c>
      <c r="AX2" s="8">
        <v>2</v>
      </c>
      <c r="AY2" s="8">
        <v>0</v>
      </c>
      <c r="BA2" s="8">
        <v>2</v>
      </c>
      <c r="BB2" s="8">
        <v>2</v>
      </c>
      <c r="DB2" s="8">
        <v>4</v>
      </c>
      <c r="DC2" s="8">
        <v>2</v>
      </c>
      <c r="DD2" s="8">
        <v>4</v>
      </c>
      <c r="DE2" s="8">
        <v>0</v>
      </c>
      <c r="DO2" s="10">
        <f>SUM(AD2:DK2)</f>
        <v>51</v>
      </c>
      <c r="DP2" s="8">
        <f>COUNTIF(AD2:BV2,"=4")+COUNTIF(BW2:DK2,"=6")</f>
        <v>0</v>
      </c>
      <c r="DQ2" s="8">
        <f>COUNTIF(AD2:DK2,"=0")</f>
        <v>4</v>
      </c>
    </row>
    <row r="3" spans="1:121" x14ac:dyDescent="0.2">
      <c r="A3" s="10" t="s">
        <v>435</v>
      </c>
      <c r="B3" s="10">
        <f>MAX(C3,J3)</f>
        <v>8</v>
      </c>
      <c r="C3" s="8">
        <f>SUM(D3:F3)</f>
        <v>8</v>
      </c>
      <c r="D3" s="8">
        <v>0</v>
      </c>
      <c r="E3" s="8">
        <v>1</v>
      </c>
      <c r="F3" s="8">
        <v>7</v>
      </c>
      <c r="G3" s="8">
        <v>6</v>
      </c>
      <c r="H3" s="8">
        <v>21</v>
      </c>
      <c r="I3" s="8">
        <f>D3*3-AA3+E3</f>
        <v>1</v>
      </c>
      <c r="J3" s="8">
        <f>SUM(K3:M3)</f>
        <v>8</v>
      </c>
      <c r="K3" s="8">
        <v>1</v>
      </c>
      <c r="L3" s="8">
        <v>0</v>
      </c>
      <c r="M3" s="8">
        <v>7</v>
      </c>
      <c r="N3" s="8">
        <v>10</v>
      </c>
      <c r="O3" s="8">
        <v>18</v>
      </c>
      <c r="P3" s="8">
        <f>K3*3-AB3+L3</f>
        <v>3</v>
      </c>
      <c r="Q3" s="8">
        <f t="shared" si="0"/>
        <v>16</v>
      </c>
      <c r="R3" s="8">
        <f t="shared" si="0"/>
        <v>1</v>
      </c>
      <c r="S3" s="8">
        <f t="shared" si="0"/>
        <v>1</v>
      </c>
      <c r="T3" s="8">
        <f t="shared" si="0"/>
        <v>14</v>
      </c>
      <c r="U3" s="8">
        <f t="shared" si="0"/>
        <v>16</v>
      </c>
      <c r="V3" s="8">
        <f t="shared" si="0"/>
        <v>39</v>
      </c>
      <c r="W3" s="8">
        <f t="shared" si="0"/>
        <v>4</v>
      </c>
      <c r="X3" s="9" t="s">
        <v>144</v>
      </c>
      <c r="Y3" s="30" t="s">
        <v>463</v>
      </c>
      <c r="Z3" s="30"/>
      <c r="AA3" s="8">
        <v>0</v>
      </c>
      <c r="AB3" s="8">
        <v>0</v>
      </c>
      <c r="AC3" s="8">
        <v>0</v>
      </c>
      <c r="BS3" s="8">
        <v>1</v>
      </c>
      <c r="BT3" s="8">
        <v>0</v>
      </c>
      <c r="BV3" s="8">
        <v>0</v>
      </c>
      <c r="BX3" s="8">
        <v>0</v>
      </c>
      <c r="DB3" s="8">
        <v>0</v>
      </c>
      <c r="DC3" s="8">
        <v>3</v>
      </c>
      <c r="DD3" s="8">
        <v>0</v>
      </c>
      <c r="DE3" s="8">
        <v>0</v>
      </c>
      <c r="DO3" s="10">
        <f>SUM(AD3:DK3)</f>
        <v>4</v>
      </c>
      <c r="DP3" s="8">
        <f t="shared" ref="DP3:DP67" si="1">COUNTIF(AD3:BV3,"=4")+COUNTIF(BW3:DK3,"=6")</f>
        <v>0</v>
      </c>
      <c r="DQ3" s="8">
        <f t="shared" ref="DQ3:DQ67" si="2">COUNTIF(AD3:DK3,"=0")</f>
        <v>6</v>
      </c>
    </row>
    <row r="4" spans="1:121" x14ac:dyDescent="0.2">
      <c r="A4" s="10" t="s">
        <v>412</v>
      </c>
      <c r="B4" s="10">
        <f t="shared" ref="B4:B75" si="3">MAX(C4,J4)</f>
        <v>23</v>
      </c>
      <c r="C4" s="8">
        <f t="shared" ref="C4:C76" si="4">SUM(D4:F4)</f>
        <v>23</v>
      </c>
      <c r="D4" s="8">
        <v>11</v>
      </c>
      <c r="E4" s="8">
        <v>7</v>
      </c>
      <c r="F4" s="8">
        <v>5</v>
      </c>
      <c r="G4" s="8">
        <v>42</v>
      </c>
      <c r="H4" s="8">
        <v>21</v>
      </c>
      <c r="I4" s="8">
        <f t="shared" ref="I4:I76" si="5">D4*3-AA4+E4</f>
        <v>33</v>
      </c>
      <c r="J4" s="8">
        <f t="shared" ref="J4:J76" si="6">SUM(K4:M4)</f>
        <v>23</v>
      </c>
      <c r="K4" s="8">
        <v>8</v>
      </c>
      <c r="L4" s="8">
        <v>7</v>
      </c>
      <c r="M4" s="8">
        <v>8</v>
      </c>
      <c r="N4" s="8">
        <v>30</v>
      </c>
      <c r="O4" s="8">
        <v>39</v>
      </c>
      <c r="P4" s="8">
        <f t="shared" ref="P4:P76" si="7">K4*3-AB4+L4</f>
        <v>29</v>
      </c>
      <c r="Q4" s="8">
        <f t="shared" ref="Q4:Q76" si="8">C4+J4</f>
        <v>46</v>
      </c>
      <c r="R4" s="8">
        <f t="shared" ref="R4:R76" si="9">D4+K4</f>
        <v>19</v>
      </c>
      <c r="S4" s="8">
        <f t="shared" ref="S4:S76" si="10">E4+L4</f>
        <v>14</v>
      </c>
      <c r="T4" s="8">
        <f t="shared" ref="T4:T76" si="11">F4+M4</f>
        <v>13</v>
      </c>
      <c r="U4" s="8">
        <f t="shared" ref="U4:U76" si="12">G4+N4</f>
        <v>72</v>
      </c>
      <c r="V4" s="8">
        <f t="shared" ref="V4:V76" si="13">H4+O4</f>
        <v>60</v>
      </c>
      <c r="W4" s="8">
        <f t="shared" ref="W4:W76" si="14">I4+P4</f>
        <v>62</v>
      </c>
      <c r="X4" s="9" t="s">
        <v>19</v>
      </c>
      <c r="Y4" s="30" t="s">
        <v>455</v>
      </c>
      <c r="Z4" s="30"/>
      <c r="AA4" s="8">
        <v>7</v>
      </c>
      <c r="AB4" s="8">
        <v>2</v>
      </c>
      <c r="AC4" s="8">
        <v>9</v>
      </c>
      <c r="AZ4" s="8">
        <v>3</v>
      </c>
      <c r="BB4" s="8">
        <v>2</v>
      </c>
      <c r="BC4" s="8">
        <v>0</v>
      </c>
      <c r="BD4" s="8">
        <v>1</v>
      </c>
      <c r="BE4" s="8">
        <v>0</v>
      </c>
      <c r="BF4" s="8">
        <v>2</v>
      </c>
      <c r="BH4" s="8">
        <v>1</v>
      </c>
      <c r="BI4" s="8">
        <v>1</v>
      </c>
      <c r="BJ4" s="8">
        <v>2</v>
      </c>
      <c r="BK4" s="8">
        <v>2</v>
      </c>
      <c r="BL4" s="8">
        <v>4</v>
      </c>
      <c r="BO4" s="8">
        <v>3</v>
      </c>
      <c r="BS4" s="8">
        <v>1</v>
      </c>
      <c r="BT4" s="8">
        <v>1</v>
      </c>
      <c r="BU4" s="8">
        <v>2</v>
      </c>
      <c r="BV4" s="8">
        <v>3</v>
      </c>
      <c r="BW4" s="8">
        <v>6</v>
      </c>
      <c r="BX4" s="8">
        <v>6</v>
      </c>
      <c r="BY4" s="8">
        <v>6</v>
      </c>
      <c r="CC4" s="8">
        <v>4</v>
      </c>
      <c r="CE4" s="8">
        <v>2</v>
      </c>
      <c r="CF4" s="8">
        <v>6</v>
      </c>
      <c r="DB4" s="8">
        <v>4</v>
      </c>
      <c r="DO4" s="10">
        <f t="shared" ref="DO4:DO76" si="15">SUM(AD4:DK4)</f>
        <v>62</v>
      </c>
      <c r="DP4" s="8">
        <f t="shared" si="1"/>
        <v>5</v>
      </c>
      <c r="DQ4" s="8">
        <f t="shared" si="2"/>
        <v>2</v>
      </c>
    </row>
    <row r="5" spans="1:121" x14ac:dyDescent="0.2">
      <c r="A5" s="10" t="s">
        <v>21</v>
      </c>
      <c r="B5" s="10">
        <f t="shared" si="3"/>
        <v>0</v>
      </c>
      <c r="AA5" s="8">
        <v>0</v>
      </c>
      <c r="AB5" s="8">
        <v>0</v>
      </c>
      <c r="AC5" s="8">
        <v>0</v>
      </c>
    </row>
    <row r="6" spans="1:121" x14ac:dyDescent="0.2">
      <c r="A6" s="10" t="s">
        <v>22</v>
      </c>
      <c r="B6" s="10">
        <f t="shared" si="3"/>
        <v>2</v>
      </c>
      <c r="C6" s="8">
        <f t="shared" si="4"/>
        <v>2</v>
      </c>
      <c r="D6" s="8">
        <v>0</v>
      </c>
      <c r="E6" s="8">
        <v>1</v>
      </c>
      <c r="F6" s="8">
        <v>1</v>
      </c>
      <c r="G6" s="8">
        <v>1</v>
      </c>
      <c r="H6" s="8">
        <v>2</v>
      </c>
      <c r="I6" s="8">
        <f t="shared" si="5"/>
        <v>1</v>
      </c>
      <c r="J6" s="8">
        <f t="shared" si="6"/>
        <v>2</v>
      </c>
      <c r="K6" s="8">
        <v>0</v>
      </c>
      <c r="L6" s="8">
        <v>0</v>
      </c>
      <c r="M6" s="8">
        <v>2</v>
      </c>
      <c r="N6" s="8">
        <v>0</v>
      </c>
      <c r="O6" s="8">
        <v>5</v>
      </c>
      <c r="P6" s="8">
        <f t="shared" si="7"/>
        <v>0</v>
      </c>
      <c r="Q6" s="8">
        <f t="shared" si="8"/>
        <v>4</v>
      </c>
      <c r="R6" s="8">
        <f t="shared" si="9"/>
        <v>0</v>
      </c>
      <c r="S6" s="8">
        <f t="shared" si="10"/>
        <v>1</v>
      </c>
      <c r="T6" s="8">
        <f t="shared" si="11"/>
        <v>3</v>
      </c>
      <c r="U6" s="8">
        <f t="shared" si="12"/>
        <v>1</v>
      </c>
      <c r="V6" s="8">
        <f t="shared" si="13"/>
        <v>7</v>
      </c>
      <c r="W6" s="8">
        <f t="shared" si="14"/>
        <v>1</v>
      </c>
      <c r="X6" s="9" t="s">
        <v>23</v>
      </c>
      <c r="Y6" s="9" t="s">
        <v>24</v>
      </c>
      <c r="AA6" s="8">
        <v>0</v>
      </c>
      <c r="AB6" s="8">
        <v>0</v>
      </c>
      <c r="AC6" s="8">
        <v>0</v>
      </c>
      <c r="BM6" s="8">
        <v>0</v>
      </c>
      <c r="BP6" s="8">
        <v>1</v>
      </c>
      <c r="DO6" s="10">
        <f t="shared" si="15"/>
        <v>1</v>
      </c>
      <c r="DP6" s="8">
        <f t="shared" si="1"/>
        <v>0</v>
      </c>
      <c r="DQ6" s="8">
        <f t="shared" si="2"/>
        <v>1</v>
      </c>
    </row>
    <row r="7" spans="1:121" x14ac:dyDescent="0.2">
      <c r="A7" s="10" t="s">
        <v>25</v>
      </c>
      <c r="B7" s="10">
        <f t="shared" si="3"/>
        <v>7</v>
      </c>
      <c r="C7" s="8">
        <f t="shared" si="4"/>
        <v>7</v>
      </c>
      <c r="D7" s="8">
        <v>3</v>
      </c>
      <c r="E7" s="8">
        <v>2</v>
      </c>
      <c r="F7" s="8">
        <v>2</v>
      </c>
      <c r="G7" s="8">
        <v>8</v>
      </c>
      <c r="H7" s="8">
        <v>8</v>
      </c>
      <c r="I7" s="8">
        <f t="shared" si="5"/>
        <v>11</v>
      </c>
      <c r="J7" s="8">
        <f t="shared" si="6"/>
        <v>7</v>
      </c>
      <c r="K7" s="8">
        <v>3</v>
      </c>
      <c r="L7" s="8">
        <v>0</v>
      </c>
      <c r="M7" s="8">
        <v>4</v>
      </c>
      <c r="N7" s="8">
        <v>15</v>
      </c>
      <c r="O7" s="8">
        <v>16</v>
      </c>
      <c r="P7" s="8">
        <f t="shared" si="7"/>
        <v>9</v>
      </c>
      <c r="Q7" s="8">
        <f t="shared" si="8"/>
        <v>14</v>
      </c>
      <c r="R7" s="8">
        <f t="shared" si="9"/>
        <v>6</v>
      </c>
      <c r="S7" s="8">
        <f t="shared" si="10"/>
        <v>2</v>
      </c>
      <c r="T7" s="8">
        <f t="shared" si="11"/>
        <v>6</v>
      </c>
      <c r="U7" s="8">
        <f t="shared" si="12"/>
        <v>23</v>
      </c>
      <c r="V7" s="8">
        <f t="shared" si="13"/>
        <v>24</v>
      </c>
      <c r="W7" s="8">
        <f t="shared" si="14"/>
        <v>20</v>
      </c>
      <c r="X7" s="9" t="s">
        <v>26</v>
      </c>
      <c r="Y7" s="30" t="s">
        <v>463</v>
      </c>
      <c r="Z7" s="30"/>
      <c r="AA7" s="8">
        <v>0</v>
      </c>
      <c r="AB7" s="8">
        <v>0</v>
      </c>
      <c r="AC7" s="8">
        <v>0</v>
      </c>
      <c r="CG7" s="8">
        <v>0</v>
      </c>
      <c r="CH7" s="8">
        <v>6</v>
      </c>
      <c r="CI7" s="8">
        <v>4</v>
      </c>
      <c r="CO7" s="8">
        <v>3</v>
      </c>
      <c r="CP7" s="8">
        <v>3</v>
      </c>
      <c r="DB7" s="8">
        <v>3</v>
      </c>
      <c r="DE7" s="8">
        <v>1</v>
      </c>
      <c r="DO7" s="10">
        <f t="shared" si="15"/>
        <v>20</v>
      </c>
      <c r="DP7" s="8">
        <f t="shared" si="1"/>
        <v>1</v>
      </c>
      <c r="DQ7" s="8">
        <f t="shared" si="2"/>
        <v>1</v>
      </c>
    </row>
    <row r="8" spans="1:121" x14ac:dyDescent="0.2">
      <c r="A8" s="10" t="s">
        <v>28</v>
      </c>
      <c r="B8" s="10">
        <f t="shared" si="3"/>
        <v>11</v>
      </c>
      <c r="C8" s="8">
        <f t="shared" si="4"/>
        <v>11</v>
      </c>
      <c r="D8" s="8">
        <v>1</v>
      </c>
      <c r="E8" s="8">
        <v>4</v>
      </c>
      <c r="F8" s="8">
        <v>6</v>
      </c>
      <c r="G8" s="8">
        <v>10</v>
      </c>
      <c r="H8" s="8">
        <v>19</v>
      </c>
      <c r="I8" s="8">
        <f t="shared" si="5"/>
        <v>6</v>
      </c>
      <c r="J8" s="8">
        <f t="shared" si="6"/>
        <v>11</v>
      </c>
      <c r="K8" s="8">
        <v>1</v>
      </c>
      <c r="L8" s="8">
        <v>2</v>
      </c>
      <c r="M8" s="8">
        <v>8</v>
      </c>
      <c r="N8" s="8">
        <v>6</v>
      </c>
      <c r="O8" s="8">
        <v>15</v>
      </c>
      <c r="P8" s="8">
        <f t="shared" si="7"/>
        <v>4</v>
      </c>
      <c r="Q8" s="8">
        <f t="shared" si="8"/>
        <v>22</v>
      </c>
      <c r="R8" s="8">
        <f t="shared" si="9"/>
        <v>2</v>
      </c>
      <c r="S8" s="8">
        <f t="shared" si="10"/>
        <v>6</v>
      </c>
      <c r="T8" s="8">
        <f t="shared" si="11"/>
        <v>14</v>
      </c>
      <c r="U8" s="8">
        <f t="shared" si="12"/>
        <v>16</v>
      </c>
      <c r="V8" s="8">
        <f t="shared" si="13"/>
        <v>34</v>
      </c>
      <c r="W8" s="8">
        <f t="shared" si="14"/>
        <v>10</v>
      </c>
      <c r="X8" s="9" t="s">
        <v>29</v>
      </c>
      <c r="Y8" s="9" t="s">
        <v>30</v>
      </c>
      <c r="AA8" s="8">
        <v>1</v>
      </c>
      <c r="AB8" s="8">
        <v>1</v>
      </c>
      <c r="AC8" s="8">
        <v>2</v>
      </c>
      <c r="AG8" s="8">
        <v>3</v>
      </c>
      <c r="AH8" s="8">
        <v>1</v>
      </c>
      <c r="AM8" s="8">
        <v>0</v>
      </c>
      <c r="AU8" s="8">
        <v>0</v>
      </c>
      <c r="AV8" s="8">
        <v>0</v>
      </c>
      <c r="BA8" s="8">
        <v>2</v>
      </c>
      <c r="BH8" s="8">
        <v>2</v>
      </c>
      <c r="BI8" s="8">
        <v>1</v>
      </c>
      <c r="BM8" s="8">
        <v>1</v>
      </c>
      <c r="BS8" s="8">
        <v>0</v>
      </c>
      <c r="BT8" s="8">
        <v>0</v>
      </c>
      <c r="DO8" s="10">
        <f t="shared" si="15"/>
        <v>10</v>
      </c>
      <c r="DP8" s="8">
        <f t="shared" si="1"/>
        <v>0</v>
      </c>
      <c r="DQ8" s="8">
        <f t="shared" si="2"/>
        <v>5</v>
      </c>
    </row>
    <row r="9" spans="1:121" x14ac:dyDescent="0.2">
      <c r="A9" s="10" t="s">
        <v>31</v>
      </c>
      <c r="B9" s="10">
        <f t="shared" si="3"/>
        <v>30</v>
      </c>
      <c r="C9" s="8">
        <f t="shared" si="4"/>
        <v>30</v>
      </c>
      <c r="D9" s="8">
        <v>16</v>
      </c>
      <c r="E9" s="8">
        <v>5</v>
      </c>
      <c r="F9" s="8">
        <v>9</v>
      </c>
      <c r="G9" s="8">
        <v>57</v>
      </c>
      <c r="H9" s="8">
        <v>37</v>
      </c>
      <c r="I9" s="8">
        <f t="shared" si="5"/>
        <v>37</v>
      </c>
      <c r="J9" s="8">
        <f t="shared" si="6"/>
        <v>30</v>
      </c>
      <c r="K9" s="8">
        <v>11</v>
      </c>
      <c r="L9" s="8">
        <v>8</v>
      </c>
      <c r="M9" s="8">
        <v>11</v>
      </c>
      <c r="N9" s="8">
        <v>37</v>
      </c>
      <c r="O9" s="8">
        <v>39</v>
      </c>
      <c r="P9" s="8">
        <f t="shared" si="7"/>
        <v>30</v>
      </c>
      <c r="Q9" s="8">
        <f t="shared" si="8"/>
        <v>60</v>
      </c>
      <c r="R9" s="8">
        <f t="shared" si="9"/>
        <v>27</v>
      </c>
      <c r="S9" s="8">
        <f t="shared" si="10"/>
        <v>13</v>
      </c>
      <c r="T9" s="8">
        <f t="shared" si="11"/>
        <v>20</v>
      </c>
      <c r="U9" s="8">
        <f t="shared" si="12"/>
        <v>94</v>
      </c>
      <c r="V9" s="8">
        <f t="shared" si="13"/>
        <v>76</v>
      </c>
      <c r="W9" s="8">
        <f t="shared" si="14"/>
        <v>67</v>
      </c>
      <c r="X9" s="9" t="s">
        <v>17</v>
      </c>
      <c r="Y9" s="9" t="s">
        <v>32</v>
      </c>
      <c r="AA9" s="8">
        <v>16</v>
      </c>
      <c r="AB9" s="8">
        <v>11</v>
      </c>
      <c r="AC9" s="8">
        <v>27</v>
      </c>
      <c r="AD9" s="8">
        <v>3</v>
      </c>
      <c r="AE9" s="8">
        <v>4</v>
      </c>
      <c r="AF9" s="8">
        <v>2</v>
      </c>
      <c r="AG9" s="8">
        <v>2</v>
      </c>
      <c r="AH9" s="8">
        <v>3</v>
      </c>
      <c r="AI9" s="8">
        <v>3</v>
      </c>
      <c r="AJ9" s="8">
        <v>1</v>
      </c>
      <c r="AK9" s="8">
        <v>1</v>
      </c>
      <c r="AL9" s="8">
        <v>2</v>
      </c>
      <c r="AM9" s="8">
        <v>0</v>
      </c>
      <c r="AN9" s="8">
        <v>2</v>
      </c>
      <c r="AO9" s="8">
        <v>1</v>
      </c>
      <c r="AP9" s="8">
        <v>2</v>
      </c>
      <c r="AQ9" s="8">
        <v>2</v>
      </c>
      <c r="AR9" s="8">
        <v>0</v>
      </c>
      <c r="AS9" s="8">
        <v>3</v>
      </c>
      <c r="AT9" s="8">
        <v>1</v>
      </c>
      <c r="AU9" s="8">
        <v>2</v>
      </c>
      <c r="AV9" s="8">
        <v>2</v>
      </c>
      <c r="AW9" s="8">
        <v>4</v>
      </c>
      <c r="AX9" s="8">
        <v>4</v>
      </c>
      <c r="AY9" s="8">
        <v>1</v>
      </c>
      <c r="AZ9" s="8">
        <v>4</v>
      </c>
      <c r="BB9" s="8">
        <v>3</v>
      </c>
      <c r="BC9" s="8">
        <v>3</v>
      </c>
      <c r="BD9" s="8">
        <v>1</v>
      </c>
      <c r="BE9" s="8">
        <v>2</v>
      </c>
      <c r="BF9" s="8">
        <v>4</v>
      </c>
      <c r="BH9" s="8">
        <v>1</v>
      </c>
      <c r="BL9" s="8">
        <v>4</v>
      </c>
      <c r="DO9" s="10">
        <f t="shared" si="15"/>
        <v>67</v>
      </c>
      <c r="DP9" s="8">
        <f t="shared" si="1"/>
        <v>6</v>
      </c>
      <c r="DQ9" s="8">
        <f t="shared" si="2"/>
        <v>2</v>
      </c>
    </row>
    <row r="10" spans="1:121" x14ac:dyDescent="0.2">
      <c r="A10" s="10" t="s">
        <v>33</v>
      </c>
      <c r="B10" s="10">
        <f t="shared" si="3"/>
        <v>1</v>
      </c>
      <c r="C10" s="8">
        <f t="shared" si="4"/>
        <v>1</v>
      </c>
      <c r="D10" s="8">
        <v>1</v>
      </c>
      <c r="E10" s="8">
        <v>0</v>
      </c>
      <c r="F10" s="8">
        <v>0</v>
      </c>
      <c r="G10" s="8">
        <v>2</v>
      </c>
      <c r="H10" s="8">
        <v>0</v>
      </c>
      <c r="I10" s="8">
        <f t="shared" si="5"/>
        <v>3</v>
      </c>
      <c r="J10" s="8">
        <f t="shared" si="6"/>
        <v>1</v>
      </c>
      <c r="K10" s="8">
        <v>0</v>
      </c>
      <c r="L10" s="8">
        <v>0</v>
      </c>
      <c r="M10" s="8">
        <v>1</v>
      </c>
      <c r="N10" s="8">
        <v>2</v>
      </c>
      <c r="O10" s="8">
        <v>4</v>
      </c>
      <c r="P10" s="8">
        <f t="shared" si="7"/>
        <v>0</v>
      </c>
      <c r="Q10" s="8">
        <f t="shared" si="8"/>
        <v>2</v>
      </c>
      <c r="R10" s="8">
        <f t="shared" si="9"/>
        <v>1</v>
      </c>
      <c r="S10" s="8">
        <f t="shared" si="10"/>
        <v>0</v>
      </c>
      <c r="T10" s="8">
        <f t="shared" si="11"/>
        <v>1</v>
      </c>
      <c r="U10" s="8">
        <f t="shared" si="12"/>
        <v>4</v>
      </c>
      <c r="V10" s="8">
        <f t="shared" si="13"/>
        <v>4</v>
      </c>
      <c r="W10" s="8">
        <f t="shared" si="14"/>
        <v>3</v>
      </c>
      <c r="X10" s="9" t="s">
        <v>34</v>
      </c>
      <c r="Y10" s="9" t="s">
        <v>34</v>
      </c>
      <c r="AA10" s="8">
        <v>0</v>
      </c>
      <c r="AB10" s="8">
        <v>0</v>
      </c>
      <c r="AC10" s="8">
        <v>0</v>
      </c>
      <c r="CJ10" s="8">
        <v>3</v>
      </c>
      <c r="DO10" s="10">
        <f t="shared" si="15"/>
        <v>3</v>
      </c>
      <c r="DP10" s="8">
        <f t="shared" si="1"/>
        <v>0</v>
      </c>
      <c r="DQ10" s="8">
        <f t="shared" si="2"/>
        <v>0</v>
      </c>
    </row>
    <row r="11" spans="1:121" x14ac:dyDescent="0.2">
      <c r="A11" s="10" t="s">
        <v>35</v>
      </c>
      <c r="B11" s="10">
        <f t="shared" si="3"/>
        <v>4</v>
      </c>
      <c r="C11" s="8">
        <f t="shared" si="4"/>
        <v>4</v>
      </c>
      <c r="D11" s="8">
        <v>3</v>
      </c>
      <c r="E11" s="8">
        <v>0</v>
      </c>
      <c r="F11" s="8">
        <v>1</v>
      </c>
      <c r="G11" s="8">
        <v>4</v>
      </c>
      <c r="H11" s="8">
        <v>2</v>
      </c>
      <c r="I11" s="8">
        <f t="shared" si="5"/>
        <v>6</v>
      </c>
      <c r="J11" s="8">
        <f t="shared" si="6"/>
        <v>4</v>
      </c>
      <c r="K11" s="8">
        <v>0</v>
      </c>
      <c r="L11" s="8">
        <v>0</v>
      </c>
      <c r="M11" s="8">
        <v>4</v>
      </c>
      <c r="N11" s="8">
        <v>0</v>
      </c>
      <c r="O11" s="8">
        <v>13</v>
      </c>
      <c r="P11" s="8">
        <f t="shared" si="7"/>
        <v>0</v>
      </c>
      <c r="Q11" s="8">
        <f t="shared" si="8"/>
        <v>8</v>
      </c>
      <c r="R11" s="8">
        <f t="shared" si="9"/>
        <v>3</v>
      </c>
      <c r="S11" s="8">
        <f t="shared" si="10"/>
        <v>0</v>
      </c>
      <c r="T11" s="8">
        <f t="shared" si="11"/>
        <v>5</v>
      </c>
      <c r="U11" s="8">
        <f t="shared" si="12"/>
        <v>4</v>
      </c>
      <c r="V11" s="8">
        <f t="shared" si="13"/>
        <v>15</v>
      </c>
      <c r="W11" s="8">
        <f t="shared" si="14"/>
        <v>6</v>
      </c>
      <c r="X11" s="9" t="s">
        <v>23</v>
      </c>
      <c r="Y11" s="9" t="s">
        <v>36</v>
      </c>
      <c r="AA11" s="8">
        <v>3</v>
      </c>
      <c r="AB11" s="8">
        <v>0</v>
      </c>
      <c r="AC11" s="8">
        <v>3</v>
      </c>
      <c r="BM11" s="8">
        <v>0</v>
      </c>
      <c r="BN11" s="8">
        <v>2</v>
      </c>
      <c r="BO11" s="8">
        <v>2</v>
      </c>
      <c r="BQ11" s="8">
        <v>2</v>
      </c>
      <c r="DO11" s="10">
        <f t="shared" si="15"/>
        <v>6</v>
      </c>
      <c r="DP11" s="8">
        <f t="shared" si="1"/>
        <v>0</v>
      </c>
      <c r="DQ11" s="8">
        <f t="shared" si="2"/>
        <v>1</v>
      </c>
    </row>
    <row r="12" spans="1:121" x14ac:dyDescent="0.2">
      <c r="A12" s="10" t="s">
        <v>37</v>
      </c>
      <c r="B12" s="10">
        <f t="shared" si="3"/>
        <v>17</v>
      </c>
      <c r="C12" s="8">
        <f t="shared" si="4"/>
        <v>17</v>
      </c>
      <c r="D12" s="8">
        <v>8</v>
      </c>
      <c r="E12" s="8">
        <v>4</v>
      </c>
      <c r="F12" s="8">
        <v>5</v>
      </c>
      <c r="G12" s="8">
        <v>22</v>
      </c>
      <c r="H12" s="8">
        <v>16</v>
      </c>
      <c r="I12" s="8">
        <f t="shared" si="5"/>
        <v>28</v>
      </c>
      <c r="J12" s="8">
        <f t="shared" si="6"/>
        <v>17</v>
      </c>
      <c r="K12" s="8">
        <v>5</v>
      </c>
      <c r="L12" s="8">
        <v>3</v>
      </c>
      <c r="M12" s="8">
        <v>9</v>
      </c>
      <c r="N12" s="8">
        <v>23</v>
      </c>
      <c r="O12" s="8">
        <v>23</v>
      </c>
      <c r="P12" s="8">
        <f t="shared" si="7"/>
        <v>18</v>
      </c>
      <c r="Q12" s="8">
        <f t="shared" si="8"/>
        <v>34</v>
      </c>
      <c r="R12" s="8">
        <f t="shared" si="9"/>
        <v>13</v>
      </c>
      <c r="S12" s="8">
        <f t="shared" si="10"/>
        <v>7</v>
      </c>
      <c r="T12" s="8">
        <f t="shared" si="11"/>
        <v>14</v>
      </c>
      <c r="U12" s="8">
        <f t="shared" si="12"/>
        <v>45</v>
      </c>
      <c r="V12" s="8">
        <f t="shared" si="13"/>
        <v>39</v>
      </c>
      <c r="W12" s="8">
        <f t="shared" si="14"/>
        <v>46</v>
      </c>
      <c r="X12" s="9" t="s">
        <v>24</v>
      </c>
      <c r="Y12" s="9" t="s">
        <v>371</v>
      </c>
      <c r="AA12" s="8">
        <v>0</v>
      </c>
      <c r="AB12" s="8">
        <v>0</v>
      </c>
      <c r="AC12" s="8">
        <v>0</v>
      </c>
      <c r="BP12" s="8">
        <v>2</v>
      </c>
      <c r="BQ12" s="8">
        <v>2</v>
      </c>
      <c r="BW12" s="8">
        <v>0</v>
      </c>
      <c r="BX12" s="8">
        <v>4</v>
      </c>
      <c r="BY12" s="8">
        <v>3</v>
      </c>
      <c r="CA12" s="8">
        <v>6</v>
      </c>
      <c r="CB12" s="8">
        <v>1</v>
      </c>
      <c r="CC12" s="8">
        <v>0</v>
      </c>
      <c r="CF12" s="8">
        <v>0</v>
      </c>
      <c r="CG12" s="8">
        <v>3</v>
      </c>
      <c r="CI12" s="8">
        <v>6</v>
      </c>
      <c r="CJ12" s="8">
        <v>6</v>
      </c>
      <c r="CK12" s="8">
        <v>3</v>
      </c>
      <c r="CL12" s="8">
        <v>3</v>
      </c>
      <c r="CM12" s="8">
        <v>1</v>
      </c>
      <c r="CN12" s="8">
        <v>6</v>
      </c>
      <c r="CP12" s="8">
        <v>0</v>
      </c>
      <c r="DO12" s="10">
        <f t="shared" si="15"/>
        <v>46</v>
      </c>
      <c r="DP12" s="8">
        <f t="shared" si="1"/>
        <v>4</v>
      </c>
      <c r="DQ12" s="8">
        <f t="shared" si="2"/>
        <v>4</v>
      </c>
    </row>
    <row r="13" spans="1:121" x14ac:dyDescent="0.2">
      <c r="A13" s="10" t="s">
        <v>39</v>
      </c>
      <c r="B13" s="10">
        <f t="shared" si="3"/>
        <v>7</v>
      </c>
      <c r="C13" s="8">
        <f t="shared" si="4"/>
        <v>7</v>
      </c>
      <c r="D13" s="8">
        <v>2</v>
      </c>
      <c r="E13" s="8">
        <v>1</v>
      </c>
      <c r="F13" s="8">
        <v>4</v>
      </c>
      <c r="G13" s="8">
        <v>7</v>
      </c>
      <c r="H13" s="8">
        <v>10</v>
      </c>
      <c r="I13" s="8">
        <f t="shared" si="5"/>
        <v>7</v>
      </c>
      <c r="J13" s="8">
        <f t="shared" si="6"/>
        <v>7</v>
      </c>
      <c r="K13" s="8">
        <v>2</v>
      </c>
      <c r="L13" s="8">
        <v>2</v>
      </c>
      <c r="M13" s="8">
        <v>3</v>
      </c>
      <c r="N13" s="8">
        <v>7</v>
      </c>
      <c r="O13" s="8">
        <v>11</v>
      </c>
      <c r="P13" s="8">
        <f t="shared" si="7"/>
        <v>6</v>
      </c>
      <c r="Q13" s="8">
        <f t="shared" si="8"/>
        <v>14</v>
      </c>
      <c r="R13" s="8">
        <f t="shared" si="9"/>
        <v>4</v>
      </c>
      <c r="S13" s="8">
        <f t="shared" si="10"/>
        <v>3</v>
      </c>
      <c r="T13" s="8">
        <f t="shared" si="11"/>
        <v>7</v>
      </c>
      <c r="U13" s="8">
        <f t="shared" si="12"/>
        <v>14</v>
      </c>
      <c r="V13" s="8">
        <f t="shared" si="13"/>
        <v>21</v>
      </c>
      <c r="W13" s="8">
        <f t="shared" si="14"/>
        <v>13</v>
      </c>
      <c r="X13" s="9" t="s">
        <v>23</v>
      </c>
      <c r="Y13" s="9" t="s">
        <v>40</v>
      </c>
      <c r="AA13" s="8">
        <v>0</v>
      </c>
      <c r="AB13" s="8">
        <v>2</v>
      </c>
      <c r="AC13" s="8">
        <v>2</v>
      </c>
      <c r="BM13" s="8">
        <v>3</v>
      </c>
      <c r="BN13" s="8">
        <v>0</v>
      </c>
      <c r="BP13" s="8">
        <v>1</v>
      </c>
      <c r="BQ13" s="8">
        <v>2</v>
      </c>
      <c r="BZ13" s="8">
        <v>0</v>
      </c>
      <c r="CA13" s="8">
        <v>4</v>
      </c>
      <c r="CB13" s="8">
        <v>3</v>
      </c>
      <c r="DO13" s="10">
        <f t="shared" si="15"/>
        <v>13</v>
      </c>
      <c r="DP13" s="8">
        <f t="shared" si="1"/>
        <v>0</v>
      </c>
      <c r="DQ13" s="8">
        <f t="shared" si="2"/>
        <v>2</v>
      </c>
    </row>
    <row r="14" spans="1:121" x14ac:dyDescent="0.2">
      <c r="A14" s="10" t="s">
        <v>273</v>
      </c>
      <c r="B14" s="10">
        <f>MAX(C14,J14)</f>
        <v>2</v>
      </c>
      <c r="C14" s="8">
        <f>SUM(D14:F14)</f>
        <v>2</v>
      </c>
      <c r="D14" s="8">
        <v>1</v>
      </c>
      <c r="E14" s="8">
        <v>1</v>
      </c>
      <c r="F14" s="8">
        <v>0</v>
      </c>
      <c r="G14" s="8">
        <v>3</v>
      </c>
      <c r="H14" s="8">
        <v>1</v>
      </c>
      <c r="I14" s="8">
        <f>D14*3-AA14+E14</f>
        <v>4</v>
      </c>
      <c r="J14" s="8">
        <f t="shared" si="6"/>
        <v>2</v>
      </c>
      <c r="K14" s="8">
        <v>0</v>
      </c>
      <c r="L14" s="8">
        <v>0</v>
      </c>
      <c r="M14" s="8">
        <v>2</v>
      </c>
      <c r="N14" s="8">
        <v>0</v>
      </c>
      <c r="O14" s="8">
        <v>5</v>
      </c>
      <c r="P14" s="8">
        <f>K14*3-AB14+L14</f>
        <v>0</v>
      </c>
      <c r="Q14" s="8">
        <f t="shared" si="8"/>
        <v>4</v>
      </c>
      <c r="R14" s="8">
        <f t="shared" si="9"/>
        <v>1</v>
      </c>
      <c r="S14" s="8">
        <f t="shared" si="10"/>
        <v>1</v>
      </c>
      <c r="T14" s="8">
        <f t="shared" si="11"/>
        <v>2</v>
      </c>
      <c r="U14" s="8">
        <f t="shared" si="12"/>
        <v>3</v>
      </c>
      <c r="V14" s="8">
        <f t="shared" si="13"/>
        <v>6</v>
      </c>
      <c r="W14" s="8">
        <f t="shared" si="14"/>
        <v>4</v>
      </c>
      <c r="X14" s="42" t="s">
        <v>389</v>
      </c>
      <c r="Y14" s="30" t="s">
        <v>393</v>
      </c>
      <c r="Z14" s="30"/>
      <c r="AA14" s="8">
        <v>0</v>
      </c>
      <c r="AB14" s="8">
        <v>0</v>
      </c>
      <c r="AC14" s="8">
        <v>0</v>
      </c>
      <c r="CR14" s="8">
        <v>3</v>
      </c>
      <c r="CS14" s="8">
        <v>1</v>
      </c>
      <c r="DO14" s="10">
        <f>SUM(AD14:DK14)</f>
        <v>4</v>
      </c>
      <c r="DP14" s="8">
        <f t="shared" si="1"/>
        <v>0</v>
      </c>
      <c r="DQ14" s="8">
        <f t="shared" si="2"/>
        <v>0</v>
      </c>
    </row>
    <row r="15" spans="1:121" x14ac:dyDescent="0.2">
      <c r="A15" s="10" t="s">
        <v>41</v>
      </c>
      <c r="B15" s="10">
        <f t="shared" si="3"/>
        <v>21</v>
      </c>
      <c r="C15" s="8">
        <f t="shared" si="4"/>
        <v>21</v>
      </c>
      <c r="D15" s="8">
        <v>11</v>
      </c>
      <c r="E15" s="8">
        <v>4</v>
      </c>
      <c r="F15" s="8">
        <v>6</v>
      </c>
      <c r="G15" s="8">
        <v>31</v>
      </c>
      <c r="H15" s="8">
        <v>18</v>
      </c>
      <c r="I15" s="8">
        <f t="shared" si="5"/>
        <v>33</v>
      </c>
      <c r="J15" s="8">
        <f t="shared" si="6"/>
        <v>21</v>
      </c>
      <c r="K15" s="8">
        <v>4</v>
      </c>
      <c r="L15" s="8">
        <v>6</v>
      </c>
      <c r="M15" s="8">
        <v>11</v>
      </c>
      <c r="N15" s="8">
        <v>22</v>
      </c>
      <c r="O15" s="8">
        <v>40</v>
      </c>
      <c r="P15" s="8">
        <f t="shared" si="7"/>
        <v>15</v>
      </c>
      <c r="Q15" s="8">
        <f t="shared" si="8"/>
        <v>42</v>
      </c>
      <c r="R15" s="8">
        <f t="shared" si="9"/>
        <v>15</v>
      </c>
      <c r="S15" s="8">
        <f t="shared" si="10"/>
        <v>10</v>
      </c>
      <c r="T15" s="8">
        <f t="shared" si="11"/>
        <v>17</v>
      </c>
      <c r="U15" s="8">
        <f t="shared" si="12"/>
        <v>53</v>
      </c>
      <c r="V15" s="8">
        <f t="shared" si="13"/>
        <v>58</v>
      </c>
      <c r="W15" s="8">
        <f t="shared" si="14"/>
        <v>48</v>
      </c>
      <c r="X15" s="9" t="s">
        <v>42</v>
      </c>
      <c r="Y15" s="42" t="s">
        <v>389</v>
      </c>
      <c r="Z15" s="42"/>
      <c r="AA15" s="8">
        <v>4</v>
      </c>
      <c r="AB15" s="8">
        <v>3</v>
      </c>
      <c r="AC15" s="8">
        <v>7</v>
      </c>
      <c r="BA15" s="8">
        <v>2</v>
      </c>
      <c r="BG15" s="8">
        <v>0</v>
      </c>
      <c r="BL15" s="8">
        <v>1</v>
      </c>
      <c r="BM15" s="8">
        <v>1</v>
      </c>
      <c r="BN15" s="8">
        <v>3</v>
      </c>
      <c r="BO15" s="8">
        <v>4</v>
      </c>
      <c r="BS15" s="8">
        <v>1</v>
      </c>
      <c r="BT15" s="8">
        <v>4</v>
      </c>
      <c r="BU15" s="8">
        <v>2</v>
      </c>
      <c r="BV15" s="8">
        <v>3</v>
      </c>
      <c r="BW15" s="8">
        <v>0</v>
      </c>
      <c r="BZ15" s="8">
        <v>3</v>
      </c>
      <c r="CA15" s="8">
        <v>3</v>
      </c>
      <c r="CB15" s="8">
        <v>3</v>
      </c>
      <c r="CI15" s="8">
        <v>3</v>
      </c>
      <c r="CJ15" s="8">
        <v>6</v>
      </c>
      <c r="CK15" s="8">
        <v>4</v>
      </c>
      <c r="CL15" s="8">
        <v>1</v>
      </c>
      <c r="CM15" s="8">
        <v>1</v>
      </c>
      <c r="CN15" s="8">
        <v>0</v>
      </c>
      <c r="CR15" s="8">
        <v>3</v>
      </c>
      <c r="DO15" s="10">
        <f t="shared" si="15"/>
        <v>48</v>
      </c>
      <c r="DP15" s="8">
        <f t="shared" si="1"/>
        <v>3</v>
      </c>
      <c r="DQ15" s="8">
        <f t="shared" si="2"/>
        <v>3</v>
      </c>
    </row>
    <row r="16" spans="1:121" x14ac:dyDescent="0.2">
      <c r="A16" s="10" t="s">
        <v>43</v>
      </c>
      <c r="B16" s="10">
        <f t="shared" si="3"/>
        <v>32</v>
      </c>
      <c r="C16" s="8">
        <f t="shared" si="4"/>
        <v>32</v>
      </c>
      <c r="D16" s="8">
        <v>11</v>
      </c>
      <c r="E16" s="8">
        <v>9</v>
      </c>
      <c r="F16" s="8">
        <v>12</v>
      </c>
      <c r="G16" s="8">
        <v>47</v>
      </c>
      <c r="H16" s="8">
        <v>45</v>
      </c>
      <c r="I16" s="8">
        <f t="shared" si="5"/>
        <v>31</v>
      </c>
      <c r="J16" s="8">
        <f t="shared" si="6"/>
        <v>32</v>
      </c>
      <c r="K16" s="8">
        <v>8</v>
      </c>
      <c r="L16" s="8">
        <v>10</v>
      </c>
      <c r="M16" s="8">
        <v>14</v>
      </c>
      <c r="N16" s="8">
        <v>42</v>
      </c>
      <c r="O16" s="8">
        <v>62</v>
      </c>
      <c r="P16" s="8">
        <f t="shared" si="7"/>
        <v>26</v>
      </c>
      <c r="Q16" s="8">
        <f t="shared" si="8"/>
        <v>64</v>
      </c>
      <c r="R16" s="8">
        <f t="shared" si="9"/>
        <v>19</v>
      </c>
      <c r="S16" s="8">
        <f t="shared" si="10"/>
        <v>19</v>
      </c>
      <c r="T16" s="8">
        <f t="shared" si="11"/>
        <v>26</v>
      </c>
      <c r="U16" s="8">
        <f t="shared" si="12"/>
        <v>89</v>
      </c>
      <c r="V16" s="8">
        <f t="shared" si="13"/>
        <v>107</v>
      </c>
      <c r="W16" s="8">
        <f t="shared" si="14"/>
        <v>57</v>
      </c>
      <c r="X16" s="9" t="s">
        <v>44</v>
      </c>
      <c r="Y16" s="30" t="s">
        <v>455</v>
      </c>
      <c r="Z16" s="30"/>
      <c r="AA16" s="8">
        <v>11</v>
      </c>
      <c r="AB16" s="8">
        <v>8</v>
      </c>
      <c r="AC16" s="8">
        <v>19</v>
      </c>
      <c r="AL16" s="8">
        <v>4</v>
      </c>
      <c r="AM16" s="8">
        <v>0</v>
      </c>
      <c r="AN16" s="8">
        <v>0</v>
      </c>
      <c r="AO16" s="8">
        <v>3</v>
      </c>
      <c r="AP16" s="8">
        <v>1</v>
      </c>
      <c r="AQ16" s="8">
        <v>3</v>
      </c>
      <c r="AR16" s="8">
        <v>0</v>
      </c>
      <c r="AS16" s="8">
        <v>3</v>
      </c>
      <c r="AT16" s="8">
        <v>2</v>
      </c>
      <c r="AU16" s="8">
        <v>2</v>
      </c>
      <c r="AV16" s="8">
        <v>2</v>
      </c>
      <c r="AW16" s="8">
        <v>0</v>
      </c>
      <c r="AX16" s="8">
        <v>4</v>
      </c>
      <c r="AY16" s="8">
        <v>2</v>
      </c>
      <c r="BA16" s="8">
        <v>1</v>
      </c>
      <c r="BC16" s="8">
        <v>3</v>
      </c>
      <c r="BD16" s="8">
        <v>4</v>
      </c>
      <c r="BE16" s="8">
        <v>2</v>
      </c>
      <c r="BF16" s="8">
        <v>4</v>
      </c>
      <c r="BH16" s="8">
        <v>2</v>
      </c>
      <c r="BI16" s="8">
        <v>1</v>
      </c>
      <c r="BJ16" s="8">
        <v>1</v>
      </c>
      <c r="BM16" s="8">
        <v>2</v>
      </c>
      <c r="BT16" s="8">
        <v>1</v>
      </c>
      <c r="BU16" s="8">
        <v>3</v>
      </c>
      <c r="BV16" s="8">
        <v>1</v>
      </c>
      <c r="BW16" s="8">
        <v>0</v>
      </c>
      <c r="BZ16" s="8">
        <v>0</v>
      </c>
      <c r="CI16" s="8">
        <v>2</v>
      </c>
      <c r="CJ16" s="8">
        <v>2</v>
      </c>
      <c r="CK16" s="8">
        <v>1</v>
      </c>
      <c r="DB16" s="8">
        <v>1</v>
      </c>
      <c r="DO16" s="10">
        <f t="shared" si="15"/>
        <v>57</v>
      </c>
      <c r="DP16" s="8">
        <f t="shared" si="1"/>
        <v>4</v>
      </c>
      <c r="DQ16" s="8">
        <f t="shared" si="2"/>
        <v>6</v>
      </c>
    </row>
    <row r="17" spans="1:121" x14ac:dyDescent="0.2">
      <c r="A17" s="10" t="s">
        <v>46</v>
      </c>
      <c r="B17" s="10">
        <f t="shared" si="3"/>
        <v>16</v>
      </c>
      <c r="C17" s="8">
        <f t="shared" si="4"/>
        <v>16</v>
      </c>
      <c r="D17" s="8">
        <v>11</v>
      </c>
      <c r="E17" s="8">
        <v>1</v>
      </c>
      <c r="F17" s="8">
        <v>4</v>
      </c>
      <c r="G17" s="8">
        <v>40</v>
      </c>
      <c r="H17" s="8">
        <v>15</v>
      </c>
      <c r="I17" s="8">
        <f t="shared" si="5"/>
        <v>23</v>
      </c>
      <c r="J17" s="8">
        <f t="shared" si="6"/>
        <v>16</v>
      </c>
      <c r="K17" s="8">
        <v>5</v>
      </c>
      <c r="L17" s="8">
        <v>3</v>
      </c>
      <c r="M17" s="8">
        <v>8</v>
      </c>
      <c r="N17" s="8">
        <v>20</v>
      </c>
      <c r="O17" s="8">
        <v>24</v>
      </c>
      <c r="P17" s="8">
        <f t="shared" si="7"/>
        <v>13</v>
      </c>
      <c r="Q17" s="8">
        <f t="shared" si="8"/>
        <v>32</v>
      </c>
      <c r="R17" s="8">
        <f t="shared" si="9"/>
        <v>16</v>
      </c>
      <c r="S17" s="8">
        <f t="shared" si="10"/>
        <v>4</v>
      </c>
      <c r="T17" s="8">
        <f t="shared" si="11"/>
        <v>12</v>
      </c>
      <c r="U17" s="8">
        <f t="shared" si="12"/>
        <v>60</v>
      </c>
      <c r="V17" s="8">
        <f t="shared" si="13"/>
        <v>39</v>
      </c>
      <c r="W17" s="8">
        <f t="shared" si="14"/>
        <v>36</v>
      </c>
      <c r="X17" s="9" t="s">
        <v>47</v>
      </c>
      <c r="Y17" s="9" t="s">
        <v>48</v>
      </c>
      <c r="AA17" s="8">
        <v>11</v>
      </c>
      <c r="AB17" s="8">
        <v>5</v>
      </c>
      <c r="AC17" s="8">
        <v>16</v>
      </c>
      <c r="AR17" s="8">
        <v>0</v>
      </c>
      <c r="AS17" s="8">
        <v>2</v>
      </c>
      <c r="AT17" s="8">
        <v>4</v>
      </c>
      <c r="AU17" s="8">
        <v>1</v>
      </c>
      <c r="AV17" s="8">
        <v>2</v>
      </c>
      <c r="AW17" s="8">
        <v>2</v>
      </c>
      <c r="AX17" s="8">
        <v>2</v>
      </c>
      <c r="AY17" s="8">
        <v>4</v>
      </c>
      <c r="AZ17" s="8">
        <v>2</v>
      </c>
      <c r="BB17" s="8">
        <v>3</v>
      </c>
      <c r="BE17" s="8">
        <v>4</v>
      </c>
      <c r="BF17" s="8">
        <v>1</v>
      </c>
      <c r="BH17" s="8">
        <v>2</v>
      </c>
      <c r="BI17" s="8">
        <v>3</v>
      </c>
      <c r="BJ17" s="8">
        <v>2</v>
      </c>
      <c r="BK17" s="8">
        <v>2</v>
      </c>
      <c r="DO17" s="10">
        <f t="shared" si="15"/>
        <v>36</v>
      </c>
      <c r="DP17" s="8">
        <f t="shared" si="1"/>
        <v>3</v>
      </c>
      <c r="DQ17" s="8">
        <f t="shared" si="2"/>
        <v>1</v>
      </c>
    </row>
    <row r="18" spans="1:121" x14ac:dyDescent="0.2">
      <c r="A18" s="10" t="s">
        <v>49</v>
      </c>
      <c r="B18" s="10">
        <f t="shared" si="3"/>
        <v>19</v>
      </c>
      <c r="C18" s="8">
        <f t="shared" si="4"/>
        <v>19</v>
      </c>
      <c r="D18" s="8">
        <v>8</v>
      </c>
      <c r="E18" s="8">
        <v>6</v>
      </c>
      <c r="F18" s="8">
        <v>5</v>
      </c>
      <c r="G18" s="8">
        <v>25</v>
      </c>
      <c r="H18" s="8">
        <v>22</v>
      </c>
      <c r="I18" s="8">
        <f t="shared" si="5"/>
        <v>27</v>
      </c>
      <c r="J18" s="8">
        <f t="shared" si="6"/>
        <v>19</v>
      </c>
      <c r="K18" s="8">
        <v>4</v>
      </c>
      <c r="L18" s="8">
        <v>5</v>
      </c>
      <c r="M18" s="8">
        <v>10</v>
      </c>
      <c r="N18" s="8">
        <v>24</v>
      </c>
      <c r="O18" s="8">
        <v>40</v>
      </c>
      <c r="P18" s="8">
        <f t="shared" si="7"/>
        <v>15</v>
      </c>
      <c r="Q18" s="8">
        <f t="shared" si="8"/>
        <v>38</v>
      </c>
      <c r="R18" s="8">
        <f t="shared" si="9"/>
        <v>12</v>
      </c>
      <c r="S18" s="8">
        <f t="shared" si="10"/>
        <v>11</v>
      </c>
      <c r="T18" s="8">
        <f t="shared" si="11"/>
        <v>15</v>
      </c>
      <c r="U18" s="8">
        <f t="shared" si="12"/>
        <v>49</v>
      </c>
      <c r="V18" s="8">
        <f t="shared" si="13"/>
        <v>62</v>
      </c>
      <c r="W18" s="8">
        <f t="shared" si="14"/>
        <v>42</v>
      </c>
      <c r="X18" s="9" t="s">
        <v>42</v>
      </c>
      <c r="Y18" s="9" t="s">
        <v>50</v>
      </c>
      <c r="AA18" s="8">
        <v>3</v>
      </c>
      <c r="AB18" s="8">
        <v>2</v>
      </c>
      <c r="AC18" s="8">
        <v>5</v>
      </c>
      <c r="BA18" s="8">
        <v>2</v>
      </c>
      <c r="BD18" s="8">
        <v>1</v>
      </c>
      <c r="BG18" s="8">
        <v>3</v>
      </c>
      <c r="BH18" s="8">
        <v>2</v>
      </c>
      <c r="BI18" s="8">
        <v>0</v>
      </c>
      <c r="BJ18" s="8">
        <v>2</v>
      </c>
      <c r="BK18" s="8">
        <v>3</v>
      </c>
      <c r="BL18" s="8">
        <v>1</v>
      </c>
      <c r="BN18" s="8">
        <v>0</v>
      </c>
      <c r="BS18" s="8">
        <v>2</v>
      </c>
      <c r="BZ18" s="8">
        <v>3</v>
      </c>
      <c r="CA18" s="8">
        <v>4</v>
      </c>
      <c r="CB18" s="8">
        <v>3</v>
      </c>
      <c r="CC18" s="8">
        <v>4</v>
      </c>
      <c r="CI18" s="8">
        <v>1</v>
      </c>
      <c r="CJ18" s="8">
        <v>3</v>
      </c>
      <c r="CK18" s="8">
        <v>1</v>
      </c>
      <c r="CL18" s="8">
        <v>1</v>
      </c>
      <c r="CM18" s="8">
        <v>6</v>
      </c>
      <c r="DO18" s="10">
        <f t="shared" si="15"/>
        <v>42</v>
      </c>
      <c r="DP18" s="8">
        <f t="shared" si="1"/>
        <v>1</v>
      </c>
      <c r="DQ18" s="8">
        <f t="shared" si="2"/>
        <v>2</v>
      </c>
    </row>
    <row r="19" spans="1:121" x14ac:dyDescent="0.2">
      <c r="A19" s="10" t="s">
        <v>51</v>
      </c>
      <c r="B19" s="10">
        <f t="shared" si="3"/>
        <v>12</v>
      </c>
      <c r="C19" s="8">
        <f t="shared" si="4"/>
        <v>12</v>
      </c>
      <c r="D19" s="8">
        <v>5</v>
      </c>
      <c r="E19" s="8">
        <v>1</v>
      </c>
      <c r="F19" s="8">
        <v>6</v>
      </c>
      <c r="G19" s="8">
        <v>15</v>
      </c>
      <c r="H19" s="8">
        <v>13</v>
      </c>
      <c r="I19" s="8">
        <f t="shared" si="5"/>
        <v>14</v>
      </c>
      <c r="J19" s="8">
        <f t="shared" si="6"/>
        <v>12</v>
      </c>
      <c r="K19" s="8">
        <v>3</v>
      </c>
      <c r="L19" s="8">
        <v>2</v>
      </c>
      <c r="M19" s="8">
        <v>7</v>
      </c>
      <c r="N19" s="8">
        <v>11</v>
      </c>
      <c r="O19" s="8">
        <v>22</v>
      </c>
      <c r="P19" s="8">
        <f t="shared" si="7"/>
        <v>10</v>
      </c>
      <c r="Q19" s="8">
        <f t="shared" si="8"/>
        <v>24</v>
      </c>
      <c r="R19" s="8">
        <f t="shared" si="9"/>
        <v>8</v>
      </c>
      <c r="S19" s="8">
        <f t="shared" si="10"/>
        <v>3</v>
      </c>
      <c r="T19" s="8">
        <f t="shared" si="11"/>
        <v>13</v>
      </c>
      <c r="U19" s="8">
        <f t="shared" si="12"/>
        <v>26</v>
      </c>
      <c r="V19" s="8">
        <f t="shared" si="13"/>
        <v>35</v>
      </c>
      <c r="W19" s="8">
        <f t="shared" si="14"/>
        <v>24</v>
      </c>
      <c r="X19" s="9" t="s">
        <v>52</v>
      </c>
      <c r="Y19" s="9" t="s">
        <v>371</v>
      </c>
      <c r="AA19" s="8">
        <v>2</v>
      </c>
      <c r="AB19" s="8">
        <v>1</v>
      </c>
      <c r="AC19" s="8">
        <v>3</v>
      </c>
      <c r="BE19" s="8">
        <v>0</v>
      </c>
      <c r="BF19" s="8">
        <v>2</v>
      </c>
      <c r="BG19" s="8">
        <v>0</v>
      </c>
      <c r="BM19" s="8">
        <v>2</v>
      </c>
      <c r="BO19" s="8">
        <v>3</v>
      </c>
      <c r="BR19" s="8">
        <v>0</v>
      </c>
      <c r="CC19" s="8">
        <v>0</v>
      </c>
      <c r="CI19" s="8">
        <v>3</v>
      </c>
      <c r="CJ19" s="8">
        <v>3</v>
      </c>
      <c r="CK19" s="8">
        <v>6</v>
      </c>
      <c r="CO19" s="8">
        <v>4</v>
      </c>
      <c r="CP19" s="8">
        <v>1</v>
      </c>
      <c r="DO19" s="10">
        <f t="shared" si="15"/>
        <v>24</v>
      </c>
      <c r="DP19" s="8">
        <f t="shared" si="1"/>
        <v>1</v>
      </c>
      <c r="DQ19" s="8">
        <f t="shared" si="2"/>
        <v>4</v>
      </c>
    </row>
    <row r="20" spans="1:121" x14ac:dyDescent="0.2">
      <c r="A20" s="10" t="s">
        <v>53</v>
      </c>
      <c r="B20" s="10">
        <f t="shared" si="3"/>
        <v>11</v>
      </c>
      <c r="C20" s="8">
        <f t="shared" si="4"/>
        <v>11</v>
      </c>
      <c r="D20" s="8">
        <v>2</v>
      </c>
      <c r="E20" s="8">
        <v>3</v>
      </c>
      <c r="F20" s="8">
        <v>6</v>
      </c>
      <c r="G20" s="8">
        <v>8</v>
      </c>
      <c r="H20" s="8">
        <v>15</v>
      </c>
      <c r="I20" s="8">
        <f t="shared" si="5"/>
        <v>8</v>
      </c>
      <c r="J20" s="8">
        <f t="shared" si="6"/>
        <v>11</v>
      </c>
      <c r="K20" s="8">
        <v>0</v>
      </c>
      <c r="L20" s="8">
        <v>4</v>
      </c>
      <c r="M20" s="8">
        <v>7</v>
      </c>
      <c r="N20" s="8">
        <v>9</v>
      </c>
      <c r="O20" s="8">
        <v>21</v>
      </c>
      <c r="P20" s="8">
        <f t="shared" si="7"/>
        <v>4</v>
      </c>
      <c r="Q20" s="8">
        <f t="shared" si="8"/>
        <v>22</v>
      </c>
      <c r="R20" s="8">
        <f t="shared" si="9"/>
        <v>2</v>
      </c>
      <c r="S20" s="8">
        <f t="shared" si="10"/>
        <v>7</v>
      </c>
      <c r="T20" s="8">
        <f t="shared" si="11"/>
        <v>13</v>
      </c>
      <c r="U20" s="8">
        <f t="shared" si="12"/>
        <v>17</v>
      </c>
      <c r="V20" s="8">
        <f t="shared" si="13"/>
        <v>36</v>
      </c>
      <c r="W20" s="8">
        <f t="shared" si="14"/>
        <v>12</v>
      </c>
      <c r="X20" s="9" t="s">
        <v>24</v>
      </c>
      <c r="Y20" s="9" t="s">
        <v>50</v>
      </c>
      <c r="AA20" s="8">
        <v>1</v>
      </c>
      <c r="AB20" s="8">
        <v>0</v>
      </c>
      <c r="AC20" s="8">
        <v>1</v>
      </c>
      <c r="BP20" s="8">
        <v>3</v>
      </c>
      <c r="BQ20" s="8">
        <v>0</v>
      </c>
      <c r="BX20" s="8">
        <v>4</v>
      </c>
      <c r="BY20" s="8">
        <v>1</v>
      </c>
      <c r="BZ20" s="8">
        <v>0</v>
      </c>
      <c r="CA20" s="8">
        <v>2</v>
      </c>
      <c r="CB20" s="8">
        <v>1</v>
      </c>
      <c r="CC20" s="8">
        <v>0</v>
      </c>
      <c r="CK20" s="8">
        <v>1</v>
      </c>
      <c r="CL20" s="8">
        <v>0</v>
      </c>
      <c r="CM20" s="8">
        <v>0</v>
      </c>
      <c r="DO20" s="10">
        <f t="shared" si="15"/>
        <v>12</v>
      </c>
      <c r="DP20" s="8">
        <f t="shared" si="1"/>
        <v>0</v>
      </c>
      <c r="DQ20" s="8">
        <f t="shared" si="2"/>
        <v>5</v>
      </c>
    </row>
    <row r="21" spans="1:121" x14ac:dyDescent="0.2">
      <c r="A21" s="10" t="s">
        <v>54</v>
      </c>
      <c r="B21" s="10">
        <f t="shared" si="3"/>
        <v>22</v>
      </c>
      <c r="C21" s="8">
        <f t="shared" si="4"/>
        <v>22</v>
      </c>
      <c r="D21" s="8">
        <v>9</v>
      </c>
      <c r="E21" s="8">
        <v>6</v>
      </c>
      <c r="F21" s="8">
        <v>7</v>
      </c>
      <c r="G21" s="8">
        <v>27</v>
      </c>
      <c r="H21" s="8">
        <v>24</v>
      </c>
      <c r="I21" s="8">
        <f t="shared" si="5"/>
        <v>31</v>
      </c>
      <c r="J21" s="8">
        <f t="shared" si="6"/>
        <v>22</v>
      </c>
      <c r="K21" s="8">
        <v>6</v>
      </c>
      <c r="L21" s="8">
        <v>6</v>
      </c>
      <c r="M21" s="8">
        <v>10</v>
      </c>
      <c r="N21" s="8">
        <v>24</v>
      </c>
      <c r="O21" s="8">
        <v>31</v>
      </c>
      <c r="P21" s="8">
        <f t="shared" si="7"/>
        <v>22</v>
      </c>
      <c r="Q21" s="8">
        <f t="shared" si="8"/>
        <v>44</v>
      </c>
      <c r="R21" s="8">
        <f t="shared" si="9"/>
        <v>15</v>
      </c>
      <c r="S21" s="8">
        <f t="shared" si="10"/>
        <v>12</v>
      </c>
      <c r="T21" s="8">
        <f t="shared" si="11"/>
        <v>17</v>
      </c>
      <c r="U21" s="8">
        <f t="shared" si="12"/>
        <v>51</v>
      </c>
      <c r="V21" s="8">
        <f t="shared" si="13"/>
        <v>55</v>
      </c>
      <c r="W21" s="8">
        <f t="shared" si="14"/>
        <v>53</v>
      </c>
      <c r="X21" s="9" t="s">
        <v>55</v>
      </c>
      <c r="Y21" s="30" t="s">
        <v>463</v>
      </c>
      <c r="Z21" s="30"/>
      <c r="AA21" s="8">
        <v>2</v>
      </c>
      <c r="AB21" s="8">
        <v>2</v>
      </c>
      <c r="AC21" s="8">
        <v>4</v>
      </c>
      <c r="BG21" s="8">
        <v>1</v>
      </c>
      <c r="BM21" s="8">
        <v>1</v>
      </c>
      <c r="BN21" s="8">
        <v>3</v>
      </c>
      <c r="BO21" s="8">
        <v>3</v>
      </c>
      <c r="BP21" s="8">
        <v>4</v>
      </c>
      <c r="BQ21" s="8">
        <v>1</v>
      </c>
      <c r="BZ21" s="8">
        <v>4</v>
      </c>
      <c r="CA21" s="8">
        <v>6</v>
      </c>
      <c r="CB21" s="8">
        <v>3</v>
      </c>
      <c r="CC21" s="8">
        <v>0</v>
      </c>
      <c r="CI21" s="8">
        <v>3</v>
      </c>
      <c r="CJ21" s="8">
        <v>0</v>
      </c>
      <c r="CK21" s="8">
        <v>0</v>
      </c>
      <c r="CL21" s="8">
        <v>2</v>
      </c>
      <c r="CM21" s="8">
        <v>3</v>
      </c>
      <c r="CN21" s="8">
        <v>3</v>
      </c>
      <c r="CQ21" s="8">
        <v>4</v>
      </c>
      <c r="CR21" s="8">
        <v>4</v>
      </c>
      <c r="CS21" s="8">
        <v>3</v>
      </c>
      <c r="DB21" s="8">
        <v>4</v>
      </c>
      <c r="DC21" s="8">
        <v>1</v>
      </c>
      <c r="DE21" s="8">
        <v>0</v>
      </c>
      <c r="DO21" s="10">
        <f t="shared" si="15"/>
        <v>53</v>
      </c>
      <c r="DP21" s="8">
        <f t="shared" si="1"/>
        <v>2</v>
      </c>
      <c r="DQ21" s="8">
        <f t="shared" si="2"/>
        <v>4</v>
      </c>
    </row>
    <row r="22" spans="1:121" x14ac:dyDescent="0.2">
      <c r="A22" s="10" t="s">
        <v>56</v>
      </c>
      <c r="B22" s="10">
        <f t="shared" si="3"/>
        <v>10</v>
      </c>
      <c r="C22" s="8">
        <f t="shared" si="4"/>
        <v>10</v>
      </c>
      <c r="D22" s="8">
        <v>4</v>
      </c>
      <c r="E22" s="8">
        <v>4</v>
      </c>
      <c r="F22" s="8">
        <v>2</v>
      </c>
      <c r="G22" s="8">
        <v>16</v>
      </c>
      <c r="H22" s="8">
        <v>10</v>
      </c>
      <c r="I22" s="8">
        <f t="shared" si="5"/>
        <v>16</v>
      </c>
      <c r="J22" s="8">
        <f t="shared" si="6"/>
        <v>10</v>
      </c>
      <c r="K22" s="8">
        <v>2</v>
      </c>
      <c r="L22" s="8">
        <v>4</v>
      </c>
      <c r="M22" s="8">
        <v>4</v>
      </c>
      <c r="N22" s="8">
        <v>12</v>
      </c>
      <c r="O22" s="8">
        <v>24</v>
      </c>
      <c r="P22" s="8">
        <f t="shared" si="7"/>
        <v>10</v>
      </c>
      <c r="Q22" s="8">
        <f t="shared" si="8"/>
        <v>20</v>
      </c>
      <c r="R22" s="8">
        <f t="shared" si="9"/>
        <v>6</v>
      </c>
      <c r="S22" s="8">
        <f t="shared" si="10"/>
        <v>8</v>
      </c>
      <c r="T22" s="8">
        <f t="shared" si="11"/>
        <v>6</v>
      </c>
      <c r="U22" s="8">
        <f t="shared" si="12"/>
        <v>28</v>
      </c>
      <c r="V22" s="8">
        <f t="shared" si="13"/>
        <v>34</v>
      </c>
      <c r="W22" s="8">
        <f t="shared" si="14"/>
        <v>26</v>
      </c>
      <c r="X22" s="9" t="s">
        <v>57</v>
      </c>
      <c r="Y22" s="9" t="s">
        <v>38</v>
      </c>
      <c r="AA22" s="8">
        <v>0</v>
      </c>
      <c r="AB22" s="8">
        <v>0</v>
      </c>
      <c r="AC22" s="8">
        <v>0</v>
      </c>
      <c r="BZ22" s="8">
        <v>4</v>
      </c>
      <c r="CD22" s="8">
        <v>1</v>
      </c>
      <c r="CE22" s="8">
        <v>1</v>
      </c>
      <c r="CF22" s="8">
        <v>4</v>
      </c>
      <c r="CG22" s="8">
        <v>0</v>
      </c>
      <c r="CI22" s="8">
        <v>1</v>
      </c>
      <c r="CK22" s="8">
        <v>2</v>
      </c>
      <c r="CL22" s="8">
        <v>6</v>
      </c>
      <c r="CM22" s="8">
        <v>3</v>
      </c>
      <c r="CN22" s="8">
        <v>4</v>
      </c>
      <c r="DO22" s="10">
        <f t="shared" si="15"/>
        <v>26</v>
      </c>
      <c r="DP22" s="8">
        <f t="shared" si="1"/>
        <v>1</v>
      </c>
      <c r="DQ22" s="8">
        <f t="shared" si="2"/>
        <v>1</v>
      </c>
    </row>
    <row r="23" spans="1:121" x14ac:dyDescent="0.2">
      <c r="A23" s="10" t="s">
        <v>278</v>
      </c>
      <c r="B23" s="10">
        <f t="shared" si="3"/>
        <v>3</v>
      </c>
      <c r="C23" s="8">
        <f t="shared" si="4"/>
        <v>3</v>
      </c>
      <c r="D23" s="8">
        <v>1</v>
      </c>
      <c r="E23" s="8">
        <v>2</v>
      </c>
      <c r="F23" s="8">
        <v>0</v>
      </c>
      <c r="G23" s="8">
        <v>4</v>
      </c>
      <c r="H23" s="8">
        <v>1</v>
      </c>
      <c r="I23" s="8">
        <f t="shared" si="5"/>
        <v>5</v>
      </c>
      <c r="J23" s="8">
        <f t="shared" si="6"/>
        <v>3</v>
      </c>
      <c r="K23" s="8">
        <v>0</v>
      </c>
      <c r="L23" s="8">
        <v>1</v>
      </c>
      <c r="M23" s="8">
        <v>2</v>
      </c>
      <c r="N23" s="8">
        <v>2</v>
      </c>
      <c r="O23" s="8">
        <v>6</v>
      </c>
      <c r="P23" s="8">
        <f t="shared" si="7"/>
        <v>1</v>
      </c>
      <c r="Q23" s="8">
        <f t="shared" ref="Q23:W23" si="16">C23+J23</f>
        <v>6</v>
      </c>
      <c r="R23" s="8">
        <f t="shared" si="16"/>
        <v>1</v>
      </c>
      <c r="S23" s="8">
        <f t="shared" si="16"/>
        <v>3</v>
      </c>
      <c r="T23" s="8">
        <f t="shared" si="16"/>
        <v>2</v>
      </c>
      <c r="U23" s="8">
        <f t="shared" si="16"/>
        <v>6</v>
      </c>
      <c r="V23" s="8">
        <f t="shared" si="16"/>
        <v>7</v>
      </c>
      <c r="W23" s="8">
        <f t="shared" si="16"/>
        <v>6</v>
      </c>
      <c r="X23" s="30" t="s">
        <v>455</v>
      </c>
      <c r="Y23" s="9" t="s">
        <v>459</v>
      </c>
      <c r="AA23" s="8">
        <v>0</v>
      </c>
      <c r="AB23" s="8">
        <v>0</v>
      </c>
      <c r="AC23" s="8">
        <v>0</v>
      </c>
      <c r="DB23" s="8">
        <v>3</v>
      </c>
      <c r="DC23" s="8">
        <v>2</v>
      </c>
      <c r="DD23" s="8">
        <v>1</v>
      </c>
      <c r="DO23" s="10">
        <f t="shared" si="15"/>
        <v>6</v>
      </c>
      <c r="DP23" s="8">
        <f t="shared" si="1"/>
        <v>0</v>
      </c>
      <c r="DQ23" s="8">
        <f t="shared" si="2"/>
        <v>0</v>
      </c>
    </row>
    <row r="24" spans="1:121" x14ac:dyDescent="0.2">
      <c r="A24" s="10" t="s">
        <v>58</v>
      </c>
      <c r="B24" s="10">
        <f t="shared" si="3"/>
        <v>16</v>
      </c>
      <c r="C24" s="8">
        <f t="shared" si="4"/>
        <v>16</v>
      </c>
      <c r="D24" s="8">
        <v>6</v>
      </c>
      <c r="E24" s="8">
        <v>6</v>
      </c>
      <c r="F24" s="8">
        <v>4</v>
      </c>
      <c r="G24" s="8">
        <v>17</v>
      </c>
      <c r="H24" s="8">
        <v>13</v>
      </c>
      <c r="I24" s="8">
        <f t="shared" si="5"/>
        <v>22</v>
      </c>
      <c r="J24" s="8">
        <f t="shared" si="6"/>
        <v>16</v>
      </c>
      <c r="K24" s="8">
        <v>2</v>
      </c>
      <c r="L24" s="8">
        <v>2</v>
      </c>
      <c r="M24" s="8">
        <v>12</v>
      </c>
      <c r="N24" s="8">
        <v>17</v>
      </c>
      <c r="O24" s="8">
        <v>36</v>
      </c>
      <c r="P24" s="8">
        <f t="shared" si="7"/>
        <v>8</v>
      </c>
      <c r="Q24" s="8">
        <f t="shared" si="8"/>
        <v>32</v>
      </c>
      <c r="R24" s="8">
        <f t="shared" si="9"/>
        <v>8</v>
      </c>
      <c r="S24" s="8">
        <f t="shared" si="10"/>
        <v>8</v>
      </c>
      <c r="T24" s="8">
        <f t="shared" si="11"/>
        <v>16</v>
      </c>
      <c r="U24" s="8">
        <f t="shared" si="12"/>
        <v>34</v>
      </c>
      <c r="V24" s="8">
        <f t="shared" si="13"/>
        <v>49</v>
      </c>
      <c r="W24" s="8">
        <f t="shared" si="14"/>
        <v>30</v>
      </c>
      <c r="X24" s="9" t="s">
        <v>59</v>
      </c>
      <c r="Y24" s="9" t="s">
        <v>459</v>
      </c>
      <c r="AA24" s="8">
        <v>2</v>
      </c>
      <c r="AB24" s="8">
        <v>0</v>
      </c>
      <c r="AC24" s="8">
        <v>2</v>
      </c>
      <c r="AY24" s="8">
        <v>2</v>
      </c>
      <c r="BA24" s="8">
        <v>2</v>
      </c>
      <c r="BR24" s="8">
        <v>1</v>
      </c>
      <c r="BV24" s="8">
        <v>0</v>
      </c>
      <c r="BW24" s="8">
        <v>1</v>
      </c>
      <c r="BX24" s="8">
        <v>3</v>
      </c>
      <c r="BY24" s="8">
        <v>6</v>
      </c>
      <c r="CA24" s="8">
        <v>1</v>
      </c>
      <c r="CB24" s="8">
        <v>3</v>
      </c>
      <c r="CC24" s="8">
        <v>4</v>
      </c>
      <c r="CH24" s="8">
        <v>1</v>
      </c>
      <c r="CL24" s="8">
        <v>0</v>
      </c>
      <c r="CR24" s="8">
        <v>1</v>
      </c>
      <c r="CS24" s="8">
        <v>1</v>
      </c>
      <c r="DC24" s="8">
        <v>3</v>
      </c>
      <c r="DD24" s="8">
        <v>1</v>
      </c>
      <c r="DO24" s="10">
        <f t="shared" si="15"/>
        <v>30</v>
      </c>
      <c r="DP24" s="8">
        <f t="shared" si="1"/>
        <v>1</v>
      </c>
      <c r="DQ24" s="8">
        <f t="shared" si="2"/>
        <v>2</v>
      </c>
    </row>
    <row r="25" spans="1:121" x14ac:dyDescent="0.2">
      <c r="A25" s="10" t="s">
        <v>61</v>
      </c>
      <c r="B25" s="10">
        <f t="shared" si="3"/>
        <v>11</v>
      </c>
      <c r="C25" s="8">
        <f t="shared" si="4"/>
        <v>11</v>
      </c>
      <c r="D25" s="8">
        <v>8</v>
      </c>
      <c r="E25" s="8">
        <v>2</v>
      </c>
      <c r="F25" s="8">
        <v>1</v>
      </c>
      <c r="G25" s="8">
        <v>26</v>
      </c>
      <c r="H25" s="8">
        <v>11</v>
      </c>
      <c r="I25" s="8">
        <f t="shared" si="5"/>
        <v>24</v>
      </c>
      <c r="J25" s="8">
        <f t="shared" si="6"/>
        <v>11</v>
      </c>
      <c r="K25" s="8">
        <v>3</v>
      </c>
      <c r="L25" s="8">
        <v>4</v>
      </c>
      <c r="M25" s="8">
        <v>4</v>
      </c>
      <c r="N25" s="8">
        <v>14</v>
      </c>
      <c r="O25" s="8">
        <v>13</v>
      </c>
      <c r="P25" s="8">
        <f t="shared" si="7"/>
        <v>13</v>
      </c>
      <c r="Q25" s="8">
        <f t="shared" si="8"/>
        <v>22</v>
      </c>
      <c r="R25" s="8">
        <f t="shared" si="9"/>
        <v>11</v>
      </c>
      <c r="S25" s="8">
        <f t="shared" si="10"/>
        <v>6</v>
      </c>
      <c r="T25" s="8">
        <f t="shared" si="11"/>
        <v>5</v>
      </c>
      <c r="U25" s="8">
        <f t="shared" si="12"/>
        <v>40</v>
      </c>
      <c r="V25" s="8">
        <f t="shared" si="13"/>
        <v>24</v>
      </c>
      <c r="W25" s="8">
        <f t="shared" si="14"/>
        <v>37</v>
      </c>
      <c r="X25" s="9" t="s">
        <v>32</v>
      </c>
      <c r="Y25" s="30" t="s">
        <v>463</v>
      </c>
      <c r="Z25" s="30"/>
      <c r="AA25" s="8">
        <v>2</v>
      </c>
      <c r="AB25" s="8">
        <v>0</v>
      </c>
      <c r="AC25" s="8">
        <v>2</v>
      </c>
      <c r="BL25" s="8">
        <v>3</v>
      </c>
      <c r="BO25" s="8">
        <v>3</v>
      </c>
      <c r="BZ25" s="8">
        <v>6</v>
      </c>
      <c r="CD25" s="8">
        <v>1</v>
      </c>
      <c r="CE25" s="8">
        <v>4</v>
      </c>
      <c r="CI25" s="8">
        <v>6</v>
      </c>
      <c r="CJ25" s="8">
        <v>3</v>
      </c>
      <c r="CR25" s="8">
        <v>3</v>
      </c>
      <c r="CS25" s="8">
        <v>3</v>
      </c>
      <c r="DD25" s="8">
        <v>4</v>
      </c>
      <c r="DE25" s="8">
        <v>1</v>
      </c>
      <c r="DO25" s="10">
        <f t="shared" si="15"/>
        <v>37</v>
      </c>
      <c r="DP25" s="8">
        <f t="shared" si="1"/>
        <v>2</v>
      </c>
      <c r="DQ25" s="8">
        <f t="shared" si="2"/>
        <v>0</v>
      </c>
    </row>
    <row r="26" spans="1:121" x14ac:dyDescent="0.2">
      <c r="A26" s="10" t="s">
        <v>62</v>
      </c>
      <c r="B26" s="10">
        <f t="shared" si="3"/>
        <v>8</v>
      </c>
      <c r="C26" s="8">
        <f t="shared" si="4"/>
        <v>8</v>
      </c>
      <c r="D26" s="8">
        <v>3</v>
      </c>
      <c r="E26" s="8">
        <v>3</v>
      </c>
      <c r="F26" s="8">
        <v>2</v>
      </c>
      <c r="G26" s="8">
        <v>16</v>
      </c>
      <c r="H26" s="8">
        <v>11</v>
      </c>
      <c r="I26" s="8">
        <f t="shared" si="5"/>
        <v>11</v>
      </c>
      <c r="J26" s="8">
        <f t="shared" si="6"/>
        <v>8</v>
      </c>
      <c r="K26" s="8">
        <v>1</v>
      </c>
      <c r="L26" s="8">
        <v>2</v>
      </c>
      <c r="M26" s="8">
        <v>5</v>
      </c>
      <c r="N26" s="8">
        <v>9</v>
      </c>
      <c r="O26" s="8">
        <v>18</v>
      </c>
      <c r="P26" s="8">
        <f t="shared" si="7"/>
        <v>5</v>
      </c>
      <c r="Q26" s="8">
        <f t="shared" si="8"/>
        <v>16</v>
      </c>
      <c r="R26" s="8">
        <f t="shared" si="9"/>
        <v>4</v>
      </c>
      <c r="S26" s="8">
        <f t="shared" si="10"/>
        <v>5</v>
      </c>
      <c r="T26" s="8">
        <f t="shared" si="11"/>
        <v>7</v>
      </c>
      <c r="U26" s="8">
        <f t="shared" si="12"/>
        <v>25</v>
      </c>
      <c r="V26" s="8">
        <f t="shared" si="13"/>
        <v>29</v>
      </c>
      <c r="W26" s="8">
        <f t="shared" si="14"/>
        <v>16</v>
      </c>
      <c r="X26" s="9" t="s">
        <v>24</v>
      </c>
      <c r="Y26" s="9" t="s">
        <v>371</v>
      </c>
      <c r="AA26" s="8">
        <v>1</v>
      </c>
      <c r="AB26" s="8">
        <v>0</v>
      </c>
      <c r="AC26" s="8">
        <v>1</v>
      </c>
      <c r="BP26" s="8">
        <v>2</v>
      </c>
      <c r="CA26" s="8">
        <v>1</v>
      </c>
      <c r="CF26" s="8">
        <v>0</v>
      </c>
      <c r="CG26" s="8">
        <v>0</v>
      </c>
      <c r="CH26" s="8">
        <v>4</v>
      </c>
      <c r="CI26" s="8">
        <v>4</v>
      </c>
      <c r="CJ26" s="8">
        <v>4</v>
      </c>
      <c r="CP26" s="8">
        <v>1</v>
      </c>
      <c r="DO26" s="10">
        <f t="shared" si="15"/>
        <v>16</v>
      </c>
      <c r="DP26" s="8">
        <f t="shared" si="1"/>
        <v>0</v>
      </c>
      <c r="DQ26" s="8">
        <f t="shared" si="2"/>
        <v>2</v>
      </c>
    </row>
    <row r="27" spans="1:121" x14ac:dyDescent="0.2">
      <c r="A27" s="10" t="s">
        <v>63</v>
      </c>
      <c r="B27" s="10">
        <f t="shared" si="3"/>
        <v>42</v>
      </c>
      <c r="C27" s="8">
        <f t="shared" si="4"/>
        <v>42</v>
      </c>
      <c r="D27" s="8">
        <v>19</v>
      </c>
      <c r="E27" s="8">
        <v>17</v>
      </c>
      <c r="F27" s="8">
        <v>6</v>
      </c>
      <c r="G27" s="8">
        <v>82</v>
      </c>
      <c r="H27" s="8">
        <v>44</v>
      </c>
      <c r="I27" s="8">
        <f t="shared" si="5"/>
        <v>61</v>
      </c>
      <c r="J27" s="8">
        <f t="shared" si="6"/>
        <v>42</v>
      </c>
      <c r="K27" s="8">
        <v>8</v>
      </c>
      <c r="L27" s="8">
        <v>16</v>
      </c>
      <c r="M27" s="8">
        <v>18</v>
      </c>
      <c r="N27" s="8">
        <v>52</v>
      </c>
      <c r="O27" s="8">
        <v>72</v>
      </c>
      <c r="P27" s="8">
        <f t="shared" si="7"/>
        <v>37</v>
      </c>
      <c r="Q27" s="8">
        <f t="shared" si="8"/>
        <v>84</v>
      </c>
      <c r="R27" s="8">
        <f t="shared" si="9"/>
        <v>27</v>
      </c>
      <c r="S27" s="8">
        <f t="shared" si="10"/>
        <v>33</v>
      </c>
      <c r="T27" s="8">
        <f t="shared" si="11"/>
        <v>24</v>
      </c>
      <c r="U27" s="8">
        <f t="shared" si="12"/>
        <v>134</v>
      </c>
      <c r="V27" s="8">
        <f t="shared" si="13"/>
        <v>116</v>
      </c>
      <c r="W27" s="8">
        <f t="shared" si="14"/>
        <v>98</v>
      </c>
      <c r="X27" s="9" t="s">
        <v>17</v>
      </c>
      <c r="Y27" s="30" t="s">
        <v>463</v>
      </c>
      <c r="Z27" s="30"/>
      <c r="AA27" s="8">
        <v>13</v>
      </c>
      <c r="AB27" s="8">
        <v>3</v>
      </c>
      <c r="AC27" s="8">
        <v>16</v>
      </c>
      <c r="AD27" s="8">
        <v>2</v>
      </c>
      <c r="AE27" s="8">
        <v>2</v>
      </c>
      <c r="AF27" s="8">
        <v>1</v>
      </c>
      <c r="AG27" s="8">
        <v>0</v>
      </c>
      <c r="AH27" s="8">
        <v>2</v>
      </c>
      <c r="AI27" s="8">
        <v>2</v>
      </c>
      <c r="AJ27" s="8">
        <v>3</v>
      </c>
      <c r="AK27" s="8">
        <v>3</v>
      </c>
      <c r="AL27" s="8">
        <v>2</v>
      </c>
      <c r="AM27" s="8">
        <v>4</v>
      </c>
      <c r="AN27" s="8">
        <v>3</v>
      </c>
      <c r="AO27" s="8">
        <v>2</v>
      </c>
      <c r="AP27" s="8">
        <v>3</v>
      </c>
      <c r="AQ27" s="8">
        <v>1</v>
      </c>
      <c r="AR27" s="8">
        <v>1</v>
      </c>
      <c r="AS27" s="8">
        <v>1</v>
      </c>
      <c r="AT27" s="8">
        <v>3</v>
      </c>
      <c r="AU27" s="8">
        <v>1</v>
      </c>
      <c r="AV27" s="8">
        <v>4</v>
      </c>
      <c r="AW27" s="8">
        <v>2</v>
      </c>
      <c r="AX27" s="8">
        <v>2</v>
      </c>
      <c r="AY27" s="8">
        <v>0</v>
      </c>
      <c r="AZ27" s="8">
        <v>2</v>
      </c>
      <c r="BB27" s="8">
        <v>3</v>
      </c>
      <c r="BC27" s="8">
        <v>1</v>
      </c>
      <c r="BE27" s="8">
        <v>1</v>
      </c>
      <c r="BQ27" s="8">
        <v>0</v>
      </c>
      <c r="CB27" s="8">
        <v>4</v>
      </c>
      <c r="CD27" s="8">
        <v>2</v>
      </c>
      <c r="CE27" s="8">
        <v>0</v>
      </c>
      <c r="CF27" s="8">
        <v>3</v>
      </c>
      <c r="CG27" s="8">
        <v>4</v>
      </c>
      <c r="CH27" s="8">
        <v>4</v>
      </c>
      <c r="CK27" s="8">
        <v>1</v>
      </c>
      <c r="CM27" s="8">
        <v>6</v>
      </c>
      <c r="CO27" s="8">
        <v>4</v>
      </c>
      <c r="CP27" s="8">
        <v>2</v>
      </c>
      <c r="CQ27" s="8">
        <v>1</v>
      </c>
      <c r="CR27" s="8">
        <v>4</v>
      </c>
      <c r="CS27" s="8">
        <v>6</v>
      </c>
      <c r="DD27" s="8">
        <v>4</v>
      </c>
      <c r="DE27" s="8">
        <v>2</v>
      </c>
      <c r="DO27" s="10">
        <f t="shared" si="15"/>
        <v>98</v>
      </c>
      <c r="DP27" s="8">
        <f t="shared" si="1"/>
        <v>4</v>
      </c>
      <c r="DQ27" s="8">
        <f t="shared" si="2"/>
        <v>4</v>
      </c>
    </row>
    <row r="28" spans="1:121" x14ac:dyDescent="0.2">
      <c r="A28" s="10" t="s">
        <v>64</v>
      </c>
      <c r="B28" s="10">
        <f t="shared" si="3"/>
        <v>3</v>
      </c>
      <c r="C28" s="8">
        <f t="shared" si="4"/>
        <v>3</v>
      </c>
      <c r="D28" s="8">
        <v>0</v>
      </c>
      <c r="E28" s="8">
        <v>1</v>
      </c>
      <c r="F28" s="8">
        <v>2</v>
      </c>
      <c r="G28" s="8">
        <v>2</v>
      </c>
      <c r="H28" s="8">
        <v>5</v>
      </c>
      <c r="I28" s="8">
        <f t="shared" si="5"/>
        <v>1</v>
      </c>
      <c r="J28" s="8">
        <f t="shared" si="6"/>
        <v>3</v>
      </c>
      <c r="K28" s="8">
        <v>1</v>
      </c>
      <c r="L28" s="8">
        <v>0</v>
      </c>
      <c r="M28" s="8">
        <v>2</v>
      </c>
      <c r="N28" s="8">
        <v>6</v>
      </c>
      <c r="O28" s="8">
        <v>6</v>
      </c>
      <c r="P28" s="8">
        <f t="shared" si="7"/>
        <v>2</v>
      </c>
      <c r="Q28" s="8">
        <f t="shared" si="8"/>
        <v>6</v>
      </c>
      <c r="R28" s="8">
        <f t="shared" si="9"/>
        <v>1</v>
      </c>
      <c r="S28" s="8">
        <f t="shared" si="10"/>
        <v>1</v>
      </c>
      <c r="T28" s="8">
        <f t="shared" si="11"/>
        <v>4</v>
      </c>
      <c r="U28" s="8">
        <f t="shared" si="12"/>
        <v>8</v>
      </c>
      <c r="V28" s="8">
        <f t="shared" si="13"/>
        <v>11</v>
      </c>
      <c r="W28" s="8">
        <f t="shared" si="14"/>
        <v>3</v>
      </c>
      <c r="X28" s="9" t="s">
        <v>65</v>
      </c>
      <c r="Y28" s="9" t="s">
        <v>36</v>
      </c>
      <c r="AA28" s="8">
        <v>0</v>
      </c>
      <c r="AB28" s="8">
        <v>1</v>
      </c>
      <c r="AC28" s="8">
        <v>1</v>
      </c>
      <c r="BN28" s="8">
        <v>1</v>
      </c>
      <c r="BO28" s="8">
        <v>2</v>
      </c>
      <c r="BQ28" s="8">
        <v>0</v>
      </c>
      <c r="DO28" s="10">
        <f t="shared" si="15"/>
        <v>3</v>
      </c>
      <c r="DP28" s="8">
        <f t="shared" si="1"/>
        <v>0</v>
      </c>
      <c r="DQ28" s="8">
        <f t="shared" si="2"/>
        <v>1</v>
      </c>
    </row>
    <row r="29" spans="1:121" x14ac:dyDescent="0.2">
      <c r="A29" s="10" t="s">
        <v>66</v>
      </c>
      <c r="B29" s="10">
        <f t="shared" si="3"/>
        <v>1</v>
      </c>
      <c r="C29" s="8">
        <f t="shared" si="4"/>
        <v>1</v>
      </c>
      <c r="D29" s="8">
        <v>0</v>
      </c>
      <c r="E29" s="8">
        <v>1</v>
      </c>
      <c r="F29" s="8">
        <v>0</v>
      </c>
      <c r="G29" s="8">
        <v>2</v>
      </c>
      <c r="H29" s="8">
        <v>2</v>
      </c>
      <c r="I29" s="8">
        <f t="shared" si="5"/>
        <v>1</v>
      </c>
      <c r="J29" s="8">
        <f t="shared" si="6"/>
        <v>1</v>
      </c>
      <c r="K29" s="8">
        <v>0</v>
      </c>
      <c r="L29" s="8">
        <v>1</v>
      </c>
      <c r="M29" s="8">
        <v>0</v>
      </c>
      <c r="N29" s="8">
        <v>0</v>
      </c>
      <c r="O29" s="8">
        <v>0</v>
      </c>
      <c r="P29" s="8">
        <f t="shared" si="7"/>
        <v>1</v>
      </c>
      <c r="Q29" s="8">
        <f t="shared" si="8"/>
        <v>2</v>
      </c>
      <c r="R29" s="8">
        <f t="shared" si="9"/>
        <v>0</v>
      </c>
      <c r="S29" s="8">
        <f t="shared" si="10"/>
        <v>2</v>
      </c>
      <c r="T29" s="8">
        <f t="shared" si="11"/>
        <v>0</v>
      </c>
      <c r="U29" s="8">
        <f t="shared" si="12"/>
        <v>2</v>
      </c>
      <c r="V29" s="8">
        <f t="shared" si="13"/>
        <v>2</v>
      </c>
      <c r="W29" s="8">
        <f t="shared" si="14"/>
        <v>2</v>
      </c>
      <c r="X29" s="9" t="s">
        <v>36</v>
      </c>
      <c r="Y29" s="9" t="s">
        <v>36</v>
      </c>
      <c r="AA29" s="8">
        <v>0</v>
      </c>
      <c r="AB29" s="8">
        <v>0</v>
      </c>
      <c r="AC29" s="8">
        <v>0</v>
      </c>
      <c r="BQ29" s="8">
        <v>2</v>
      </c>
      <c r="DO29" s="10">
        <f t="shared" si="15"/>
        <v>2</v>
      </c>
      <c r="DP29" s="8">
        <f t="shared" si="1"/>
        <v>0</v>
      </c>
      <c r="DQ29" s="8">
        <f t="shared" si="2"/>
        <v>0</v>
      </c>
    </row>
    <row r="30" spans="1:121" x14ac:dyDescent="0.2">
      <c r="A30" s="10" t="s">
        <v>368</v>
      </c>
      <c r="B30" s="10">
        <f t="shared" si="3"/>
        <v>7</v>
      </c>
      <c r="C30" s="8">
        <f>SUM(D30:F30)</f>
        <v>7</v>
      </c>
      <c r="D30" s="8">
        <v>1</v>
      </c>
      <c r="E30" s="8">
        <v>2</v>
      </c>
      <c r="F30" s="8">
        <v>4</v>
      </c>
      <c r="G30" s="8">
        <v>3</v>
      </c>
      <c r="H30" s="8">
        <v>9</v>
      </c>
      <c r="I30" s="8">
        <f>D30*3-AA30+E30</f>
        <v>5</v>
      </c>
      <c r="J30" s="8">
        <f>SUM(K30:M30)</f>
        <v>7</v>
      </c>
      <c r="K30" s="8">
        <v>2</v>
      </c>
      <c r="L30" s="8">
        <v>4</v>
      </c>
      <c r="M30" s="8">
        <v>1</v>
      </c>
      <c r="N30" s="8">
        <v>7</v>
      </c>
      <c r="O30" s="8">
        <v>9</v>
      </c>
      <c r="P30" s="8">
        <f>K30*3-AB30+L30</f>
        <v>10</v>
      </c>
      <c r="Q30" s="8">
        <f t="shared" ref="Q30:W30" si="17">C30+J30</f>
        <v>14</v>
      </c>
      <c r="R30" s="8">
        <f t="shared" si="17"/>
        <v>3</v>
      </c>
      <c r="S30" s="8">
        <f t="shared" si="17"/>
        <v>6</v>
      </c>
      <c r="T30" s="8">
        <f t="shared" si="17"/>
        <v>5</v>
      </c>
      <c r="U30" s="8">
        <f t="shared" si="17"/>
        <v>10</v>
      </c>
      <c r="V30" s="8">
        <f t="shared" si="17"/>
        <v>18</v>
      </c>
      <c r="W30" s="8">
        <f t="shared" si="17"/>
        <v>15</v>
      </c>
      <c r="X30" s="9" t="s">
        <v>366</v>
      </c>
      <c r="Y30" s="9" t="s">
        <v>459</v>
      </c>
      <c r="AA30" s="8">
        <v>0</v>
      </c>
      <c r="AB30" s="8">
        <v>0</v>
      </c>
      <c r="AC30" s="8">
        <v>0</v>
      </c>
      <c r="CO30" s="8">
        <v>3</v>
      </c>
      <c r="CP30" s="8">
        <v>1</v>
      </c>
      <c r="CQ30" s="8">
        <v>0</v>
      </c>
      <c r="CS30" s="8">
        <v>1</v>
      </c>
      <c r="DB30" s="8">
        <v>2</v>
      </c>
      <c r="DC30" s="8">
        <v>2</v>
      </c>
      <c r="DD30" s="8">
        <v>6</v>
      </c>
      <c r="DO30" s="10">
        <f>SUM(AD30:DK30)</f>
        <v>15</v>
      </c>
      <c r="DP30" s="8">
        <f t="shared" si="1"/>
        <v>1</v>
      </c>
      <c r="DQ30" s="8">
        <f t="shared" si="2"/>
        <v>1</v>
      </c>
    </row>
    <row r="31" spans="1:121" x14ac:dyDescent="0.2">
      <c r="A31" s="10" t="s">
        <v>67</v>
      </c>
      <c r="B31" s="10">
        <f t="shared" si="3"/>
        <v>38</v>
      </c>
      <c r="C31" s="8">
        <f t="shared" si="4"/>
        <v>38</v>
      </c>
      <c r="D31" s="8">
        <v>20</v>
      </c>
      <c r="E31" s="8">
        <v>12</v>
      </c>
      <c r="F31" s="8">
        <v>6</v>
      </c>
      <c r="G31" s="8">
        <v>78</v>
      </c>
      <c r="H31" s="8">
        <v>41</v>
      </c>
      <c r="I31" s="8">
        <f t="shared" si="5"/>
        <v>56</v>
      </c>
      <c r="J31" s="8">
        <f t="shared" si="6"/>
        <v>38</v>
      </c>
      <c r="K31" s="8">
        <v>7</v>
      </c>
      <c r="L31" s="8">
        <v>10</v>
      </c>
      <c r="M31" s="8">
        <v>21</v>
      </c>
      <c r="N31" s="8">
        <v>44</v>
      </c>
      <c r="O31" s="8">
        <v>101</v>
      </c>
      <c r="P31" s="8">
        <f t="shared" si="7"/>
        <v>26</v>
      </c>
      <c r="Q31" s="8">
        <f t="shared" si="8"/>
        <v>76</v>
      </c>
      <c r="R31" s="8">
        <f t="shared" si="9"/>
        <v>27</v>
      </c>
      <c r="S31" s="8">
        <f t="shared" si="10"/>
        <v>22</v>
      </c>
      <c r="T31" s="8">
        <f t="shared" si="11"/>
        <v>27</v>
      </c>
      <c r="U31" s="8">
        <f t="shared" si="12"/>
        <v>122</v>
      </c>
      <c r="V31" s="8">
        <f t="shared" si="13"/>
        <v>142</v>
      </c>
      <c r="W31" s="8">
        <f t="shared" si="14"/>
        <v>82</v>
      </c>
      <c r="X31" s="9" t="s">
        <v>68</v>
      </c>
      <c r="Y31" s="9" t="s">
        <v>366</v>
      </c>
      <c r="AA31" s="8">
        <v>16</v>
      </c>
      <c r="AB31" s="8">
        <v>5</v>
      </c>
      <c r="AC31" s="8">
        <v>21</v>
      </c>
      <c r="AF31" s="8">
        <v>2</v>
      </c>
      <c r="AG31" s="8">
        <v>2</v>
      </c>
      <c r="AH31" s="8">
        <v>3</v>
      </c>
      <c r="AI31" s="8">
        <v>1</v>
      </c>
      <c r="AJ31" s="8">
        <v>0</v>
      </c>
      <c r="AK31" s="8">
        <v>0</v>
      </c>
      <c r="AL31" s="8">
        <v>2</v>
      </c>
      <c r="AM31" s="8">
        <v>1</v>
      </c>
      <c r="AN31" s="8">
        <v>1</v>
      </c>
      <c r="AO31" s="8">
        <v>4</v>
      </c>
      <c r="AP31" s="8">
        <v>2</v>
      </c>
      <c r="AQ31" s="8">
        <v>2</v>
      </c>
      <c r="AR31" s="8">
        <v>1</v>
      </c>
      <c r="AS31" s="8">
        <v>4</v>
      </c>
      <c r="AT31" s="8">
        <v>2</v>
      </c>
      <c r="AU31" s="8">
        <v>2</v>
      </c>
      <c r="AV31" s="8">
        <v>4</v>
      </c>
      <c r="AW31" s="8">
        <v>3</v>
      </c>
      <c r="AX31" s="8">
        <v>2</v>
      </c>
      <c r="AY31" s="8">
        <v>0</v>
      </c>
      <c r="AZ31" s="8">
        <v>2</v>
      </c>
      <c r="BB31" s="8">
        <v>2</v>
      </c>
      <c r="BC31" s="8">
        <v>3</v>
      </c>
      <c r="BD31" s="8">
        <v>2</v>
      </c>
      <c r="BE31" s="8">
        <v>3</v>
      </c>
      <c r="BF31" s="8">
        <v>2</v>
      </c>
      <c r="BH31" s="8">
        <v>1</v>
      </c>
      <c r="BI31" s="8">
        <v>3</v>
      </c>
      <c r="BJ31" s="8">
        <v>2</v>
      </c>
      <c r="BK31" s="8">
        <v>1</v>
      </c>
      <c r="BL31" s="8">
        <v>2</v>
      </c>
      <c r="BR31" s="8">
        <v>0</v>
      </c>
      <c r="BX31" s="8">
        <v>6</v>
      </c>
      <c r="BY31" s="8">
        <v>4</v>
      </c>
      <c r="CB31" s="8">
        <v>1</v>
      </c>
      <c r="CC31" s="8">
        <v>3</v>
      </c>
      <c r="CJ31" s="8">
        <v>6</v>
      </c>
      <c r="CO31" s="8">
        <v>1</v>
      </c>
      <c r="DO31" s="10">
        <f t="shared" si="15"/>
        <v>82</v>
      </c>
      <c r="DP31" s="8">
        <f t="shared" si="1"/>
        <v>5</v>
      </c>
      <c r="DQ31" s="8">
        <f t="shared" si="2"/>
        <v>4</v>
      </c>
    </row>
    <row r="32" spans="1:121" x14ac:dyDescent="0.2">
      <c r="A32" s="10" t="s">
        <v>69</v>
      </c>
      <c r="B32" s="10">
        <f t="shared" si="3"/>
        <v>40</v>
      </c>
      <c r="C32" s="8">
        <f t="shared" si="4"/>
        <v>40</v>
      </c>
      <c r="D32" s="8">
        <v>15</v>
      </c>
      <c r="E32" s="8">
        <v>13</v>
      </c>
      <c r="F32" s="8">
        <v>12</v>
      </c>
      <c r="G32" s="8">
        <v>60</v>
      </c>
      <c r="H32" s="8">
        <v>43</v>
      </c>
      <c r="I32" s="8">
        <f t="shared" si="5"/>
        <v>47</v>
      </c>
      <c r="J32" s="8">
        <f t="shared" si="6"/>
        <v>40</v>
      </c>
      <c r="K32" s="8">
        <v>5</v>
      </c>
      <c r="L32" s="8">
        <v>11</v>
      </c>
      <c r="M32" s="8">
        <v>24</v>
      </c>
      <c r="N32" s="8">
        <v>40</v>
      </c>
      <c r="O32" s="8">
        <v>71</v>
      </c>
      <c r="P32" s="8">
        <f t="shared" si="7"/>
        <v>22</v>
      </c>
      <c r="Q32" s="8">
        <f t="shared" si="8"/>
        <v>80</v>
      </c>
      <c r="R32" s="8">
        <f t="shared" si="9"/>
        <v>20</v>
      </c>
      <c r="S32" s="8">
        <f t="shared" si="10"/>
        <v>24</v>
      </c>
      <c r="T32" s="8">
        <f t="shared" si="11"/>
        <v>36</v>
      </c>
      <c r="U32" s="8">
        <f t="shared" si="12"/>
        <v>100</v>
      </c>
      <c r="V32" s="8">
        <f t="shared" si="13"/>
        <v>114</v>
      </c>
      <c r="W32" s="8">
        <f t="shared" si="14"/>
        <v>69</v>
      </c>
      <c r="X32" s="9" t="s">
        <v>17</v>
      </c>
      <c r="Y32" s="30" t="s">
        <v>457</v>
      </c>
      <c r="Z32" s="30"/>
      <c r="AA32" s="8">
        <v>11</v>
      </c>
      <c r="AB32" s="8">
        <v>4</v>
      </c>
      <c r="AC32" s="8">
        <v>15</v>
      </c>
      <c r="AD32" s="8">
        <v>1</v>
      </c>
      <c r="AE32" s="8">
        <v>1</v>
      </c>
      <c r="AH32" s="8">
        <v>0</v>
      </c>
      <c r="AI32" s="8">
        <v>1</v>
      </c>
      <c r="AJ32" s="8">
        <v>2</v>
      </c>
      <c r="AS32" s="8">
        <v>2</v>
      </c>
      <c r="AT32" s="8">
        <v>3</v>
      </c>
      <c r="AU32" s="8">
        <v>0</v>
      </c>
      <c r="AV32" s="8">
        <v>4</v>
      </c>
      <c r="AW32" s="8">
        <v>2</v>
      </c>
      <c r="AX32" s="8">
        <v>2</v>
      </c>
      <c r="AY32" s="8">
        <v>1</v>
      </c>
      <c r="BA32" s="8">
        <v>2</v>
      </c>
      <c r="BC32" s="8">
        <v>3</v>
      </c>
      <c r="BD32" s="8">
        <v>1</v>
      </c>
      <c r="BE32" s="8">
        <v>2</v>
      </c>
      <c r="BF32" s="8">
        <v>3</v>
      </c>
      <c r="BH32" s="8">
        <v>1</v>
      </c>
      <c r="BI32" s="8">
        <v>0</v>
      </c>
      <c r="BJ32" s="8">
        <v>3</v>
      </c>
      <c r="BK32" s="8">
        <v>1</v>
      </c>
      <c r="BM32" s="8">
        <v>2</v>
      </c>
      <c r="BN32" s="8">
        <v>3</v>
      </c>
      <c r="BO32" s="8">
        <v>3</v>
      </c>
      <c r="BR32" s="8">
        <v>2</v>
      </c>
      <c r="BY32" s="8">
        <v>3</v>
      </c>
      <c r="CA32" s="8">
        <v>3</v>
      </c>
      <c r="CB32" s="8">
        <v>1</v>
      </c>
      <c r="CC32" s="8">
        <v>3</v>
      </c>
      <c r="CE32" s="8">
        <v>4</v>
      </c>
      <c r="CF32" s="8">
        <v>1</v>
      </c>
      <c r="CG32" s="8">
        <v>3</v>
      </c>
      <c r="CH32" s="8">
        <v>2</v>
      </c>
      <c r="CK32" s="8">
        <v>0</v>
      </c>
      <c r="CL32" s="8">
        <v>1</v>
      </c>
      <c r="CM32" s="8">
        <v>1</v>
      </c>
      <c r="CN32" s="8">
        <v>0</v>
      </c>
      <c r="CP32" s="8">
        <v>0</v>
      </c>
      <c r="DB32" s="8">
        <v>1</v>
      </c>
      <c r="DC32" s="8">
        <v>1</v>
      </c>
      <c r="DO32" s="10">
        <f t="shared" si="15"/>
        <v>69</v>
      </c>
      <c r="DP32" s="8">
        <f t="shared" si="1"/>
        <v>1</v>
      </c>
      <c r="DQ32" s="8">
        <f t="shared" si="2"/>
        <v>6</v>
      </c>
    </row>
    <row r="33" spans="1:121" x14ac:dyDescent="0.2">
      <c r="A33" s="10" t="s">
        <v>70</v>
      </c>
      <c r="B33" s="10">
        <f t="shared" si="3"/>
        <v>12</v>
      </c>
      <c r="C33" s="8">
        <f t="shared" si="4"/>
        <v>12</v>
      </c>
      <c r="D33" s="8">
        <v>9</v>
      </c>
      <c r="E33" s="8">
        <v>1</v>
      </c>
      <c r="F33" s="8">
        <v>2</v>
      </c>
      <c r="G33" s="8">
        <v>31</v>
      </c>
      <c r="H33" s="8">
        <v>9</v>
      </c>
      <c r="I33" s="8">
        <f t="shared" si="5"/>
        <v>25</v>
      </c>
      <c r="J33" s="8">
        <f t="shared" si="6"/>
        <v>12</v>
      </c>
      <c r="K33" s="8">
        <v>2</v>
      </c>
      <c r="L33" s="8">
        <v>3</v>
      </c>
      <c r="M33" s="8">
        <v>7</v>
      </c>
      <c r="N33" s="8">
        <v>9</v>
      </c>
      <c r="O33" s="8">
        <v>18</v>
      </c>
      <c r="P33" s="8">
        <f t="shared" si="7"/>
        <v>9</v>
      </c>
      <c r="Q33" s="8">
        <f t="shared" si="8"/>
        <v>24</v>
      </c>
      <c r="R33" s="8">
        <f t="shared" si="9"/>
        <v>11</v>
      </c>
      <c r="S33" s="8">
        <f t="shared" si="10"/>
        <v>4</v>
      </c>
      <c r="T33" s="8">
        <f t="shared" si="11"/>
        <v>9</v>
      </c>
      <c r="U33" s="8">
        <f t="shared" si="12"/>
        <v>40</v>
      </c>
      <c r="V33" s="8">
        <f t="shared" si="13"/>
        <v>27</v>
      </c>
      <c r="W33" s="8">
        <f t="shared" si="14"/>
        <v>34</v>
      </c>
      <c r="X33" s="9" t="s">
        <v>42</v>
      </c>
      <c r="Y33" s="9" t="s">
        <v>38</v>
      </c>
      <c r="AA33" s="8">
        <v>3</v>
      </c>
      <c r="AB33" s="8">
        <v>0</v>
      </c>
      <c r="AC33" s="8">
        <v>3</v>
      </c>
      <c r="BA33" s="8">
        <v>1</v>
      </c>
      <c r="BC33" s="8">
        <v>2</v>
      </c>
      <c r="BJ33" s="8">
        <v>2</v>
      </c>
      <c r="BK33" s="8">
        <v>2</v>
      </c>
      <c r="BL33" s="8">
        <v>1</v>
      </c>
      <c r="BW33" s="8">
        <v>3</v>
      </c>
      <c r="BX33" s="8">
        <v>4</v>
      </c>
      <c r="BY33" s="8">
        <v>6</v>
      </c>
      <c r="CD33" s="8">
        <v>3</v>
      </c>
      <c r="CE33" s="8">
        <v>6</v>
      </c>
      <c r="CH33" s="8">
        <v>4</v>
      </c>
      <c r="CN33" s="8">
        <v>0</v>
      </c>
      <c r="DO33" s="10">
        <f t="shared" si="15"/>
        <v>34</v>
      </c>
      <c r="DP33" s="8">
        <f t="shared" si="1"/>
        <v>2</v>
      </c>
      <c r="DQ33" s="8">
        <f t="shared" si="2"/>
        <v>1</v>
      </c>
    </row>
    <row r="34" spans="1:121" x14ac:dyDescent="0.2">
      <c r="A34" s="10" t="s">
        <v>71</v>
      </c>
      <c r="B34" s="10">
        <f t="shared" si="3"/>
        <v>2</v>
      </c>
      <c r="C34" s="8">
        <f t="shared" si="4"/>
        <v>2</v>
      </c>
      <c r="D34" s="8">
        <v>0</v>
      </c>
      <c r="E34" s="8">
        <v>2</v>
      </c>
      <c r="F34" s="8">
        <v>0</v>
      </c>
      <c r="G34" s="8">
        <v>1</v>
      </c>
      <c r="H34" s="8">
        <v>1</v>
      </c>
      <c r="I34" s="8">
        <f t="shared" si="5"/>
        <v>2</v>
      </c>
      <c r="J34" s="8">
        <f t="shared" si="6"/>
        <v>2</v>
      </c>
      <c r="K34" s="8">
        <v>0</v>
      </c>
      <c r="L34" s="8">
        <v>0</v>
      </c>
      <c r="M34" s="8">
        <v>2</v>
      </c>
      <c r="N34" s="8">
        <v>2</v>
      </c>
      <c r="O34" s="8">
        <v>7</v>
      </c>
      <c r="P34" s="8">
        <f t="shared" si="7"/>
        <v>0</v>
      </c>
      <c r="Q34" s="8">
        <f t="shared" si="8"/>
        <v>4</v>
      </c>
      <c r="R34" s="8">
        <f t="shared" si="9"/>
        <v>0</v>
      </c>
      <c r="S34" s="8">
        <f t="shared" si="10"/>
        <v>2</v>
      </c>
      <c r="T34" s="8">
        <f t="shared" si="11"/>
        <v>2</v>
      </c>
      <c r="U34" s="8">
        <f t="shared" si="12"/>
        <v>3</v>
      </c>
      <c r="V34" s="8">
        <f t="shared" si="13"/>
        <v>8</v>
      </c>
      <c r="W34" s="8">
        <f t="shared" si="14"/>
        <v>2</v>
      </c>
      <c r="X34" s="9" t="s">
        <v>19</v>
      </c>
      <c r="Y34" s="9" t="s">
        <v>42</v>
      </c>
      <c r="AA34" s="8">
        <v>0</v>
      </c>
      <c r="AB34" s="8">
        <v>0</v>
      </c>
      <c r="AC34" s="8">
        <v>0</v>
      </c>
      <c r="AZ34" s="8">
        <v>1</v>
      </c>
      <c r="BA34" s="8">
        <v>1</v>
      </c>
      <c r="DO34" s="10">
        <f t="shared" si="15"/>
        <v>2</v>
      </c>
      <c r="DP34" s="8">
        <f t="shared" si="1"/>
        <v>0</v>
      </c>
      <c r="DQ34" s="8">
        <f t="shared" si="2"/>
        <v>0</v>
      </c>
    </row>
    <row r="35" spans="1:121" x14ac:dyDescent="0.2">
      <c r="A35" s="10" t="s">
        <v>398</v>
      </c>
      <c r="B35" s="10">
        <f t="shared" ref="B35" si="18">MAX(C35,J35)</f>
        <v>1</v>
      </c>
      <c r="C35" s="8">
        <f t="shared" si="4"/>
        <v>1</v>
      </c>
      <c r="D35" s="8">
        <v>0</v>
      </c>
      <c r="E35" s="8">
        <v>1</v>
      </c>
      <c r="F35" s="8">
        <v>0</v>
      </c>
      <c r="G35" s="8">
        <v>2</v>
      </c>
      <c r="H35" s="8">
        <v>2</v>
      </c>
      <c r="I35" s="8">
        <f t="shared" si="5"/>
        <v>1</v>
      </c>
      <c r="J35" s="8">
        <f t="shared" si="6"/>
        <v>1</v>
      </c>
      <c r="K35" s="8">
        <v>0</v>
      </c>
      <c r="L35" s="8">
        <v>0</v>
      </c>
      <c r="M35" s="8">
        <v>1</v>
      </c>
      <c r="N35" s="8">
        <v>0</v>
      </c>
      <c r="O35" s="8">
        <v>1</v>
      </c>
      <c r="P35" s="8">
        <f t="shared" si="7"/>
        <v>0</v>
      </c>
      <c r="Q35" s="8">
        <f t="shared" ref="Q35" si="19">C35+J35</f>
        <v>2</v>
      </c>
      <c r="R35" s="8">
        <f t="shared" ref="R35" si="20">D35+K35</f>
        <v>0</v>
      </c>
      <c r="S35" s="8">
        <f t="shared" ref="S35" si="21">E35+L35</f>
        <v>1</v>
      </c>
      <c r="T35" s="8">
        <f t="shared" ref="T35" si="22">F35+M35</f>
        <v>1</v>
      </c>
      <c r="U35" s="8">
        <f t="shared" ref="U35" si="23">G35+N35</f>
        <v>2</v>
      </c>
      <c r="V35" s="8">
        <f t="shared" ref="V35" si="24">H35+O35</f>
        <v>3</v>
      </c>
      <c r="W35" s="8">
        <f t="shared" ref="W35" si="25">I35+P35</f>
        <v>1</v>
      </c>
      <c r="X35" s="30" t="s">
        <v>463</v>
      </c>
      <c r="Y35" s="30" t="s">
        <v>463</v>
      </c>
      <c r="Z35" s="30"/>
      <c r="AA35" s="8">
        <v>0</v>
      </c>
      <c r="AB35" s="8">
        <v>0</v>
      </c>
      <c r="AC35" s="8">
        <v>0</v>
      </c>
      <c r="DE35" s="8">
        <v>1</v>
      </c>
      <c r="DO35" s="10">
        <f t="shared" ref="DO35" si="26">SUM(AD35:DK35)</f>
        <v>1</v>
      </c>
      <c r="DP35" s="8">
        <f t="shared" ref="DP35" si="27">COUNTIF(AD35:BV35,"=4")+COUNTIF(BW35:DK35,"=6")</f>
        <v>0</v>
      </c>
      <c r="DQ35" s="8">
        <v>0</v>
      </c>
    </row>
    <row r="36" spans="1:121" x14ac:dyDescent="0.2">
      <c r="A36" s="10" t="s">
        <v>72</v>
      </c>
      <c r="B36" s="10">
        <f t="shared" si="3"/>
        <v>44</v>
      </c>
      <c r="C36" s="8">
        <f t="shared" si="4"/>
        <v>44</v>
      </c>
      <c r="D36" s="8">
        <v>25</v>
      </c>
      <c r="E36" s="8">
        <v>9</v>
      </c>
      <c r="F36" s="8">
        <v>10</v>
      </c>
      <c r="G36" s="8">
        <v>104</v>
      </c>
      <c r="H36" s="8">
        <v>57</v>
      </c>
      <c r="I36" s="8">
        <f t="shared" si="5"/>
        <v>64</v>
      </c>
      <c r="J36" s="8">
        <f t="shared" si="6"/>
        <v>44</v>
      </c>
      <c r="K36" s="8">
        <v>13</v>
      </c>
      <c r="L36" s="8">
        <v>11</v>
      </c>
      <c r="M36" s="8">
        <v>20</v>
      </c>
      <c r="N36" s="8">
        <v>66</v>
      </c>
      <c r="O36" s="8">
        <v>90</v>
      </c>
      <c r="P36" s="8">
        <f t="shared" si="7"/>
        <v>40</v>
      </c>
      <c r="Q36" s="8">
        <f t="shared" si="8"/>
        <v>88</v>
      </c>
      <c r="R36" s="8">
        <f t="shared" si="9"/>
        <v>38</v>
      </c>
      <c r="S36" s="8">
        <f t="shared" si="10"/>
        <v>20</v>
      </c>
      <c r="T36" s="8">
        <f t="shared" si="11"/>
        <v>30</v>
      </c>
      <c r="U36" s="8">
        <f t="shared" si="12"/>
        <v>170</v>
      </c>
      <c r="V36" s="8">
        <f t="shared" si="13"/>
        <v>147</v>
      </c>
      <c r="W36" s="8">
        <f t="shared" si="14"/>
        <v>104</v>
      </c>
      <c r="X36" s="9" t="s">
        <v>17</v>
      </c>
      <c r="Y36" s="9" t="s">
        <v>60</v>
      </c>
      <c r="AA36" s="8">
        <v>20</v>
      </c>
      <c r="AB36" s="8">
        <v>10</v>
      </c>
      <c r="AC36" s="8">
        <v>30</v>
      </c>
      <c r="AD36" s="8">
        <v>3</v>
      </c>
      <c r="AE36" s="8">
        <v>2</v>
      </c>
      <c r="AF36" s="8">
        <v>1</v>
      </c>
      <c r="AG36" s="8">
        <v>2</v>
      </c>
      <c r="AH36" s="8">
        <v>2</v>
      </c>
      <c r="AI36" s="8">
        <v>2</v>
      </c>
      <c r="AJ36" s="8">
        <v>2</v>
      </c>
      <c r="AK36" s="8">
        <v>1</v>
      </c>
      <c r="AL36" s="8">
        <v>0</v>
      </c>
      <c r="AM36" s="8">
        <v>2</v>
      </c>
      <c r="AN36" s="8">
        <v>0</v>
      </c>
      <c r="AO36" s="8">
        <v>2</v>
      </c>
      <c r="AP36" s="8">
        <v>0</v>
      </c>
      <c r="AQ36" s="8">
        <v>2</v>
      </c>
      <c r="AR36" s="8">
        <v>2</v>
      </c>
      <c r="AS36" s="8">
        <v>3</v>
      </c>
      <c r="AT36" s="8">
        <v>2</v>
      </c>
      <c r="AU36" s="8">
        <v>1</v>
      </c>
      <c r="AV36" s="8">
        <v>4</v>
      </c>
      <c r="AW36" s="8">
        <v>3</v>
      </c>
      <c r="AX36" s="8">
        <v>3</v>
      </c>
      <c r="AY36" s="8">
        <v>4</v>
      </c>
      <c r="AZ36" s="8">
        <v>4</v>
      </c>
      <c r="BB36" s="8">
        <v>4</v>
      </c>
      <c r="BC36" s="8">
        <v>3</v>
      </c>
      <c r="BD36" s="8">
        <v>2</v>
      </c>
      <c r="BF36" s="8">
        <v>4</v>
      </c>
      <c r="BH36" s="8">
        <v>0</v>
      </c>
      <c r="BI36" s="8">
        <v>2</v>
      </c>
      <c r="BK36" s="8">
        <v>1</v>
      </c>
      <c r="BL36" s="8">
        <v>4</v>
      </c>
      <c r="BS36" s="8">
        <v>1</v>
      </c>
      <c r="BT36" s="8">
        <v>4</v>
      </c>
      <c r="BU36" s="8">
        <v>1</v>
      </c>
      <c r="BV36" s="8">
        <v>3</v>
      </c>
      <c r="BW36" s="8">
        <v>4</v>
      </c>
      <c r="BX36" s="8">
        <v>3</v>
      </c>
      <c r="BY36" s="8">
        <v>6</v>
      </c>
      <c r="CD36" s="8">
        <v>6</v>
      </c>
      <c r="CG36" s="8">
        <v>1</v>
      </c>
      <c r="CH36" s="8">
        <v>3</v>
      </c>
      <c r="CJ36" s="8">
        <v>0</v>
      </c>
      <c r="CK36" s="8">
        <v>1</v>
      </c>
      <c r="CL36" s="8">
        <v>4</v>
      </c>
      <c r="DO36" s="10">
        <f t="shared" si="15"/>
        <v>104</v>
      </c>
      <c r="DP36" s="8">
        <f t="shared" si="1"/>
        <v>9</v>
      </c>
      <c r="DQ36" s="8">
        <f t="shared" si="2"/>
        <v>5</v>
      </c>
    </row>
    <row r="37" spans="1:121" x14ac:dyDescent="0.2">
      <c r="A37" s="10" t="s">
        <v>73</v>
      </c>
      <c r="B37" s="10">
        <f t="shared" si="3"/>
        <v>3</v>
      </c>
      <c r="C37" s="8">
        <f t="shared" si="4"/>
        <v>3</v>
      </c>
      <c r="D37" s="8">
        <v>1</v>
      </c>
      <c r="E37" s="8">
        <v>1</v>
      </c>
      <c r="F37" s="8">
        <v>1</v>
      </c>
      <c r="G37" s="8">
        <v>3</v>
      </c>
      <c r="H37" s="8">
        <v>4</v>
      </c>
      <c r="I37" s="8">
        <f t="shared" si="5"/>
        <v>3</v>
      </c>
      <c r="J37" s="8">
        <f t="shared" si="6"/>
        <v>3</v>
      </c>
      <c r="K37" s="8">
        <v>0</v>
      </c>
      <c r="L37" s="8">
        <v>1</v>
      </c>
      <c r="M37" s="8">
        <v>2</v>
      </c>
      <c r="N37" s="8">
        <v>0</v>
      </c>
      <c r="O37" s="8">
        <v>2</v>
      </c>
      <c r="P37" s="8">
        <f t="shared" si="7"/>
        <v>1</v>
      </c>
      <c r="Q37" s="8">
        <f t="shared" si="8"/>
        <v>6</v>
      </c>
      <c r="R37" s="8">
        <f t="shared" si="9"/>
        <v>1</v>
      </c>
      <c r="S37" s="8">
        <f t="shared" si="10"/>
        <v>2</v>
      </c>
      <c r="T37" s="8">
        <f t="shared" si="11"/>
        <v>3</v>
      </c>
      <c r="U37" s="8">
        <f t="shared" si="12"/>
        <v>3</v>
      </c>
      <c r="V37" s="8">
        <f t="shared" si="13"/>
        <v>6</v>
      </c>
      <c r="W37" s="8">
        <f t="shared" si="14"/>
        <v>4</v>
      </c>
      <c r="X37" s="9" t="s">
        <v>19</v>
      </c>
      <c r="Y37" s="9" t="s">
        <v>74</v>
      </c>
      <c r="AA37" s="8">
        <v>1</v>
      </c>
      <c r="AB37" s="8">
        <v>0</v>
      </c>
      <c r="AC37" s="8">
        <v>1</v>
      </c>
      <c r="AZ37" s="8">
        <v>2</v>
      </c>
      <c r="BB37" s="8">
        <v>0</v>
      </c>
      <c r="BR37" s="8">
        <v>2</v>
      </c>
      <c r="DO37" s="10">
        <f t="shared" si="15"/>
        <v>4</v>
      </c>
      <c r="DP37" s="8">
        <f t="shared" si="1"/>
        <v>0</v>
      </c>
      <c r="DQ37" s="8">
        <f t="shared" si="2"/>
        <v>1</v>
      </c>
    </row>
    <row r="38" spans="1:121" x14ac:dyDescent="0.2">
      <c r="A38" s="10" t="s">
        <v>399</v>
      </c>
      <c r="B38" s="10">
        <f t="shared" si="3"/>
        <v>4</v>
      </c>
      <c r="C38" s="8">
        <f t="shared" si="4"/>
        <v>4</v>
      </c>
      <c r="D38" s="8">
        <v>2</v>
      </c>
      <c r="E38" s="8">
        <v>1</v>
      </c>
      <c r="F38" s="8">
        <v>1</v>
      </c>
      <c r="G38" s="8">
        <v>8</v>
      </c>
      <c r="H38" s="8">
        <v>7</v>
      </c>
      <c r="I38" s="8">
        <f t="shared" si="5"/>
        <v>7</v>
      </c>
      <c r="J38" s="8">
        <f t="shared" si="6"/>
        <v>4</v>
      </c>
      <c r="K38" s="8">
        <v>1</v>
      </c>
      <c r="L38" s="8">
        <v>0</v>
      </c>
      <c r="M38" s="8">
        <v>3</v>
      </c>
      <c r="N38" s="8">
        <v>1</v>
      </c>
      <c r="O38" s="8">
        <v>5</v>
      </c>
      <c r="P38" s="8">
        <f t="shared" si="7"/>
        <v>3</v>
      </c>
      <c r="Q38" s="8">
        <f t="shared" ref="Q38:W38" si="28">C38+J38</f>
        <v>8</v>
      </c>
      <c r="R38" s="8">
        <f t="shared" si="28"/>
        <v>3</v>
      </c>
      <c r="S38" s="8">
        <f t="shared" si="28"/>
        <v>1</v>
      </c>
      <c r="T38" s="8">
        <f t="shared" si="28"/>
        <v>4</v>
      </c>
      <c r="U38" s="8">
        <f t="shared" si="28"/>
        <v>9</v>
      </c>
      <c r="V38" s="8">
        <f t="shared" si="28"/>
        <v>12</v>
      </c>
      <c r="W38" s="8">
        <f t="shared" si="28"/>
        <v>10</v>
      </c>
      <c r="X38" s="30" t="s">
        <v>455</v>
      </c>
      <c r="Y38" s="30" t="s">
        <v>463</v>
      </c>
      <c r="Z38" s="30"/>
      <c r="AA38" s="8">
        <v>0</v>
      </c>
      <c r="AB38" s="8">
        <v>0</v>
      </c>
      <c r="AC38" s="8">
        <v>0</v>
      </c>
      <c r="DB38" s="8">
        <v>6</v>
      </c>
      <c r="DC38" s="8">
        <v>3</v>
      </c>
      <c r="DD38" s="8">
        <v>0</v>
      </c>
      <c r="DE38" s="8">
        <v>1</v>
      </c>
      <c r="DO38" s="10">
        <f t="shared" si="15"/>
        <v>10</v>
      </c>
      <c r="DP38" s="8">
        <f t="shared" si="1"/>
        <v>1</v>
      </c>
      <c r="DQ38" s="8">
        <f t="shared" si="2"/>
        <v>1</v>
      </c>
    </row>
    <row r="39" spans="1:121" x14ac:dyDescent="0.2">
      <c r="A39" s="10" t="s">
        <v>75</v>
      </c>
      <c r="B39" s="10">
        <f t="shared" si="3"/>
        <v>49</v>
      </c>
      <c r="C39" s="8">
        <f t="shared" si="4"/>
        <v>49</v>
      </c>
      <c r="D39" s="8">
        <v>31</v>
      </c>
      <c r="E39" s="8">
        <v>12</v>
      </c>
      <c r="F39" s="8">
        <v>6</v>
      </c>
      <c r="G39" s="8">
        <v>113</v>
      </c>
      <c r="H39" s="8">
        <v>47</v>
      </c>
      <c r="I39" s="8">
        <f t="shared" si="5"/>
        <v>82</v>
      </c>
      <c r="J39" s="8">
        <f t="shared" si="6"/>
        <v>49</v>
      </c>
      <c r="K39" s="8">
        <v>11</v>
      </c>
      <c r="L39" s="8">
        <v>12</v>
      </c>
      <c r="M39" s="8">
        <v>26</v>
      </c>
      <c r="N39" s="8">
        <v>53</v>
      </c>
      <c r="O39" s="8">
        <v>84</v>
      </c>
      <c r="P39" s="8">
        <f t="shared" si="7"/>
        <v>36</v>
      </c>
      <c r="Q39" s="8">
        <f t="shared" si="8"/>
        <v>98</v>
      </c>
      <c r="R39" s="8">
        <f t="shared" si="9"/>
        <v>42</v>
      </c>
      <c r="S39" s="8">
        <f t="shared" si="10"/>
        <v>24</v>
      </c>
      <c r="T39" s="8">
        <f t="shared" si="11"/>
        <v>32</v>
      </c>
      <c r="U39" s="8">
        <f t="shared" si="12"/>
        <v>166</v>
      </c>
      <c r="V39" s="8">
        <f t="shared" si="13"/>
        <v>131</v>
      </c>
      <c r="W39" s="8">
        <f t="shared" si="14"/>
        <v>118</v>
      </c>
      <c r="X39" s="9" t="s">
        <v>17</v>
      </c>
      <c r="Y39" s="42" t="s">
        <v>393</v>
      </c>
      <c r="Z39" s="42"/>
      <c r="AA39" s="8">
        <v>23</v>
      </c>
      <c r="AB39" s="8">
        <v>9</v>
      </c>
      <c r="AC39" s="8">
        <v>32</v>
      </c>
      <c r="AD39" s="8">
        <v>1</v>
      </c>
      <c r="AE39" s="8">
        <v>2</v>
      </c>
      <c r="AF39" s="8">
        <v>2</v>
      </c>
      <c r="AG39" s="8">
        <v>2</v>
      </c>
      <c r="AH39" s="8">
        <v>1</v>
      </c>
      <c r="AI39" s="8">
        <v>2</v>
      </c>
      <c r="AJ39" s="8">
        <v>2</v>
      </c>
      <c r="AK39" s="8">
        <v>3</v>
      </c>
      <c r="AL39" s="8">
        <v>1</v>
      </c>
      <c r="AM39" s="8">
        <v>3</v>
      </c>
      <c r="AN39" s="8">
        <v>2</v>
      </c>
      <c r="AO39" s="8">
        <v>1</v>
      </c>
      <c r="AP39" s="8">
        <v>0</v>
      </c>
      <c r="AQ39" s="8">
        <v>2</v>
      </c>
      <c r="AR39" s="8">
        <v>3</v>
      </c>
      <c r="AS39" s="8">
        <v>2</v>
      </c>
      <c r="AT39" s="8">
        <v>4</v>
      </c>
      <c r="AU39" s="8">
        <v>3</v>
      </c>
      <c r="AV39" s="8">
        <v>2</v>
      </c>
      <c r="AW39" s="8">
        <v>4</v>
      </c>
      <c r="AX39" s="8">
        <v>4</v>
      </c>
      <c r="AY39" s="8">
        <v>2</v>
      </c>
      <c r="AZ39" s="8">
        <v>4</v>
      </c>
      <c r="BB39" s="8">
        <v>2</v>
      </c>
      <c r="BC39" s="8">
        <v>3</v>
      </c>
      <c r="BD39" s="8">
        <v>2</v>
      </c>
      <c r="BE39" s="8">
        <v>2</v>
      </c>
      <c r="BF39" s="8">
        <v>2</v>
      </c>
      <c r="BI39" s="8">
        <v>1</v>
      </c>
      <c r="BJ39" s="8">
        <v>1</v>
      </c>
      <c r="BK39" s="8">
        <v>2</v>
      </c>
      <c r="BL39" s="8">
        <v>2</v>
      </c>
      <c r="BS39" s="8">
        <v>2</v>
      </c>
      <c r="BT39" s="8">
        <v>4</v>
      </c>
      <c r="BU39" s="8">
        <v>2</v>
      </c>
      <c r="BV39" s="8">
        <v>1</v>
      </c>
      <c r="BW39" s="8">
        <v>1</v>
      </c>
      <c r="BX39" s="8">
        <v>6</v>
      </c>
      <c r="BY39" s="8">
        <v>4</v>
      </c>
      <c r="CA39" s="8">
        <v>3</v>
      </c>
      <c r="CB39" s="8">
        <v>4</v>
      </c>
      <c r="CD39" s="8">
        <v>4</v>
      </c>
      <c r="CF39" s="8">
        <v>1</v>
      </c>
      <c r="CH39" s="8">
        <v>4</v>
      </c>
      <c r="CO39" s="8">
        <v>2</v>
      </c>
      <c r="CP39" s="8">
        <v>4</v>
      </c>
      <c r="CQ39" s="8">
        <v>3</v>
      </c>
      <c r="CR39" s="8">
        <v>3</v>
      </c>
      <c r="CS39" s="8">
        <v>1</v>
      </c>
      <c r="DO39" s="10">
        <f t="shared" si="15"/>
        <v>118</v>
      </c>
      <c r="DP39" s="8">
        <f t="shared" si="1"/>
        <v>6</v>
      </c>
      <c r="DQ39" s="8">
        <f t="shared" si="2"/>
        <v>1</v>
      </c>
    </row>
    <row r="40" spans="1:121" x14ac:dyDescent="0.2">
      <c r="A40" s="10" t="s">
        <v>77</v>
      </c>
      <c r="B40" s="10">
        <f t="shared" si="3"/>
        <v>4</v>
      </c>
      <c r="C40" s="8">
        <f t="shared" si="4"/>
        <v>4</v>
      </c>
      <c r="D40" s="8">
        <v>1</v>
      </c>
      <c r="E40" s="8">
        <v>2</v>
      </c>
      <c r="F40" s="8">
        <v>1</v>
      </c>
      <c r="G40" s="8">
        <v>4</v>
      </c>
      <c r="H40" s="8">
        <v>5</v>
      </c>
      <c r="I40" s="8">
        <f t="shared" si="5"/>
        <v>4</v>
      </c>
      <c r="J40" s="8">
        <f t="shared" si="6"/>
        <v>4</v>
      </c>
      <c r="K40" s="8">
        <v>0</v>
      </c>
      <c r="L40" s="8">
        <v>0</v>
      </c>
      <c r="M40" s="8">
        <v>4</v>
      </c>
      <c r="N40" s="8">
        <v>3</v>
      </c>
      <c r="O40" s="8">
        <v>7</v>
      </c>
      <c r="P40" s="8">
        <f t="shared" si="7"/>
        <v>0</v>
      </c>
      <c r="Q40" s="8">
        <f t="shared" si="8"/>
        <v>8</v>
      </c>
      <c r="R40" s="8">
        <f t="shared" si="9"/>
        <v>1</v>
      </c>
      <c r="S40" s="8">
        <f t="shared" si="10"/>
        <v>2</v>
      </c>
      <c r="T40" s="8">
        <f t="shared" si="11"/>
        <v>5</v>
      </c>
      <c r="U40" s="8">
        <f t="shared" si="12"/>
        <v>7</v>
      </c>
      <c r="V40" s="8">
        <f t="shared" si="13"/>
        <v>12</v>
      </c>
      <c r="W40" s="8">
        <f t="shared" si="14"/>
        <v>4</v>
      </c>
      <c r="X40" s="9" t="s">
        <v>78</v>
      </c>
      <c r="Y40" s="9" t="s">
        <v>79</v>
      </c>
      <c r="AA40" s="8">
        <v>1</v>
      </c>
      <c r="AB40" s="8">
        <v>0</v>
      </c>
      <c r="AC40" s="8">
        <v>1</v>
      </c>
      <c r="AW40" s="8">
        <v>2</v>
      </c>
      <c r="AX40" s="8">
        <v>1</v>
      </c>
      <c r="BZ40" s="8">
        <v>1</v>
      </c>
      <c r="CA40" s="8">
        <v>0</v>
      </c>
      <c r="DO40" s="10">
        <f t="shared" si="15"/>
        <v>4</v>
      </c>
      <c r="DP40" s="8">
        <f t="shared" si="1"/>
        <v>0</v>
      </c>
      <c r="DQ40" s="8">
        <f t="shared" si="2"/>
        <v>1</v>
      </c>
    </row>
    <row r="41" spans="1:121" x14ac:dyDescent="0.2">
      <c r="A41" s="10" t="s">
        <v>80</v>
      </c>
      <c r="B41" s="10">
        <f t="shared" si="3"/>
        <v>33</v>
      </c>
      <c r="C41" s="8">
        <f t="shared" si="4"/>
        <v>33</v>
      </c>
      <c r="D41" s="8">
        <v>11</v>
      </c>
      <c r="E41" s="8">
        <v>11</v>
      </c>
      <c r="F41" s="8">
        <v>11</v>
      </c>
      <c r="G41" s="8">
        <v>53</v>
      </c>
      <c r="H41" s="8">
        <v>50</v>
      </c>
      <c r="I41" s="8">
        <f t="shared" si="5"/>
        <v>37</v>
      </c>
      <c r="J41" s="8">
        <f t="shared" si="6"/>
        <v>33</v>
      </c>
      <c r="K41" s="8">
        <v>9</v>
      </c>
      <c r="L41" s="8">
        <v>7</v>
      </c>
      <c r="M41" s="8">
        <v>17</v>
      </c>
      <c r="N41" s="8">
        <v>39</v>
      </c>
      <c r="O41" s="8">
        <v>53</v>
      </c>
      <c r="P41" s="8">
        <f t="shared" si="7"/>
        <v>29</v>
      </c>
      <c r="Q41" s="8">
        <f t="shared" si="8"/>
        <v>66</v>
      </c>
      <c r="R41" s="8">
        <f t="shared" si="9"/>
        <v>20</v>
      </c>
      <c r="S41" s="8">
        <f t="shared" si="10"/>
        <v>18</v>
      </c>
      <c r="T41" s="8">
        <f t="shared" si="11"/>
        <v>28</v>
      </c>
      <c r="U41" s="8">
        <f t="shared" si="12"/>
        <v>92</v>
      </c>
      <c r="V41" s="8">
        <f t="shared" si="13"/>
        <v>103</v>
      </c>
      <c r="W41" s="8">
        <f t="shared" si="14"/>
        <v>66</v>
      </c>
      <c r="X41" s="9" t="s">
        <v>17</v>
      </c>
      <c r="Y41" s="30" t="s">
        <v>393</v>
      </c>
      <c r="Z41" s="30"/>
      <c r="AA41" s="8">
        <v>7</v>
      </c>
      <c r="AB41" s="8">
        <v>5</v>
      </c>
      <c r="AC41" s="8">
        <v>12</v>
      </c>
      <c r="AD41" s="8">
        <v>3</v>
      </c>
      <c r="AE41" s="8">
        <v>4</v>
      </c>
      <c r="AF41" s="8">
        <v>0</v>
      </c>
      <c r="AG41" s="8">
        <v>0</v>
      </c>
      <c r="AH41" s="8">
        <v>0</v>
      </c>
      <c r="AI41" s="8">
        <v>0</v>
      </c>
      <c r="AL41" s="8">
        <v>2</v>
      </c>
      <c r="AM41" s="8">
        <v>1</v>
      </c>
      <c r="AN41" s="8">
        <v>1</v>
      </c>
      <c r="AP41" s="8">
        <v>0</v>
      </c>
      <c r="AQ41" s="8">
        <v>1</v>
      </c>
      <c r="BB41" s="8">
        <v>3</v>
      </c>
      <c r="BC41" s="8">
        <v>4</v>
      </c>
      <c r="BD41" s="8">
        <v>2</v>
      </c>
      <c r="BE41" s="8">
        <v>3</v>
      </c>
      <c r="BF41" s="8">
        <v>2</v>
      </c>
      <c r="BI41" s="8">
        <v>0</v>
      </c>
      <c r="BJ41" s="8">
        <v>1</v>
      </c>
      <c r="BS41" s="8">
        <v>3</v>
      </c>
      <c r="BT41" s="8">
        <v>3</v>
      </c>
      <c r="BU41" s="8">
        <v>0</v>
      </c>
      <c r="BV41" s="8">
        <v>0</v>
      </c>
      <c r="BY41" s="8">
        <v>2</v>
      </c>
      <c r="BZ41" s="8">
        <v>3</v>
      </c>
      <c r="CA41" s="8">
        <v>1</v>
      </c>
      <c r="CB41" s="8">
        <v>1</v>
      </c>
      <c r="CC41" s="8">
        <v>1</v>
      </c>
      <c r="CD41" s="8">
        <v>4</v>
      </c>
      <c r="CE41" s="8">
        <v>6</v>
      </c>
      <c r="CF41" s="8">
        <v>4</v>
      </c>
      <c r="CG41" s="8">
        <v>4</v>
      </c>
      <c r="CH41" s="8">
        <v>4</v>
      </c>
      <c r="CS41" s="8">
        <v>3</v>
      </c>
      <c r="DO41" s="10">
        <f t="shared" si="15"/>
        <v>66</v>
      </c>
      <c r="DP41" s="8">
        <f t="shared" si="1"/>
        <v>3</v>
      </c>
      <c r="DQ41" s="8">
        <f t="shared" si="2"/>
        <v>8</v>
      </c>
    </row>
    <row r="42" spans="1:121" x14ac:dyDescent="0.2">
      <c r="A42" s="10" t="s">
        <v>81</v>
      </c>
      <c r="B42" s="10">
        <f t="shared" si="3"/>
        <v>0</v>
      </c>
      <c r="AA42" s="8">
        <v>0</v>
      </c>
      <c r="AB42" s="8">
        <v>0</v>
      </c>
      <c r="AC42" s="8">
        <v>0</v>
      </c>
    </row>
    <row r="43" spans="1:121" x14ac:dyDescent="0.2">
      <c r="A43" s="10" t="s">
        <v>82</v>
      </c>
      <c r="B43" s="10">
        <f t="shared" si="3"/>
        <v>22</v>
      </c>
      <c r="C43" s="8">
        <f t="shared" si="4"/>
        <v>22</v>
      </c>
      <c r="D43" s="8">
        <v>10</v>
      </c>
      <c r="E43" s="8">
        <v>4</v>
      </c>
      <c r="F43" s="8">
        <v>8</v>
      </c>
      <c r="G43" s="8">
        <v>39</v>
      </c>
      <c r="H43" s="8">
        <v>29</v>
      </c>
      <c r="I43" s="8">
        <f t="shared" si="5"/>
        <v>29</v>
      </c>
      <c r="J43" s="8">
        <f t="shared" si="6"/>
        <v>22</v>
      </c>
      <c r="K43" s="8">
        <v>5</v>
      </c>
      <c r="L43" s="8">
        <v>3</v>
      </c>
      <c r="M43" s="8">
        <v>14</v>
      </c>
      <c r="N43" s="8">
        <v>22</v>
      </c>
      <c r="O43" s="8">
        <v>37</v>
      </c>
      <c r="P43" s="8">
        <f t="shared" si="7"/>
        <v>15</v>
      </c>
      <c r="Q43" s="8">
        <f t="shared" si="8"/>
        <v>44</v>
      </c>
      <c r="R43" s="8">
        <f t="shared" si="9"/>
        <v>15</v>
      </c>
      <c r="S43" s="8">
        <f t="shared" si="10"/>
        <v>7</v>
      </c>
      <c r="T43" s="8">
        <f t="shared" si="11"/>
        <v>22</v>
      </c>
      <c r="U43" s="8">
        <f t="shared" si="12"/>
        <v>61</v>
      </c>
      <c r="V43" s="8">
        <f t="shared" si="13"/>
        <v>66</v>
      </c>
      <c r="W43" s="8">
        <f t="shared" si="14"/>
        <v>44</v>
      </c>
      <c r="X43" s="9" t="s">
        <v>19</v>
      </c>
      <c r="Y43" s="30" t="s">
        <v>463</v>
      </c>
      <c r="Z43" s="30"/>
      <c r="AA43" s="8">
        <v>5</v>
      </c>
      <c r="AB43" s="8">
        <v>3</v>
      </c>
      <c r="AC43" s="8">
        <v>8</v>
      </c>
      <c r="AZ43" s="8">
        <v>2</v>
      </c>
      <c r="BB43" s="8">
        <v>2</v>
      </c>
      <c r="BC43" s="8">
        <v>2</v>
      </c>
      <c r="BD43" s="8">
        <v>1</v>
      </c>
      <c r="BE43" s="8">
        <v>0</v>
      </c>
      <c r="BG43" s="8">
        <v>4</v>
      </c>
      <c r="BH43" s="8">
        <v>0</v>
      </c>
      <c r="BI43" s="8">
        <v>2</v>
      </c>
      <c r="BJ43" s="8">
        <v>0</v>
      </c>
      <c r="BK43" s="8">
        <v>2</v>
      </c>
      <c r="BL43" s="8">
        <v>3</v>
      </c>
      <c r="CD43" s="8">
        <v>3</v>
      </c>
      <c r="CE43" s="8">
        <v>3</v>
      </c>
      <c r="CI43" s="8">
        <v>6</v>
      </c>
      <c r="CO43" s="8">
        <v>1</v>
      </c>
      <c r="CP43" s="8">
        <v>0</v>
      </c>
      <c r="CQ43" s="8">
        <v>0</v>
      </c>
      <c r="CR43" s="8">
        <v>3</v>
      </c>
      <c r="DB43" s="8">
        <v>1</v>
      </c>
      <c r="DC43" s="8">
        <v>3</v>
      </c>
      <c r="DD43" s="8">
        <v>2</v>
      </c>
      <c r="DE43" s="8">
        <v>4</v>
      </c>
      <c r="DO43" s="10">
        <f t="shared" si="15"/>
        <v>44</v>
      </c>
      <c r="DP43" s="8">
        <f t="shared" si="1"/>
        <v>2</v>
      </c>
      <c r="DQ43" s="8">
        <f t="shared" si="2"/>
        <v>5</v>
      </c>
    </row>
    <row r="44" spans="1:121" x14ac:dyDescent="0.2">
      <c r="A44" s="10" t="s">
        <v>440</v>
      </c>
      <c r="B44" s="10">
        <f t="shared" si="3"/>
        <v>2</v>
      </c>
      <c r="C44" s="8">
        <f t="shared" si="4"/>
        <v>2</v>
      </c>
      <c r="D44" s="8">
        <v>0</v>
      </c>
      <c r="E44" s="8">
        <v>0</v>
      </c>
      <c r="F44" s="8">
        <v>2</v>
      </c>
      <c r="G44" s="8">
        <v>0</v>
      </c>
      <c r="H44" s="8">
        <v>4</v>
      </c>
      <c r="I44" s="8">
        <f t="shared" si="5"/>
        <v>0</v>
      </c>
      <c r="J44" s="8">
        <f t="shared" si="6"/>
        <v>2</v>
      </c>
      <c r="K44" s="8">
        <v>1</v>
      </c>
      <c r="L44" s="8">
        <v>1</v>
      </c>
      <c r="M44" s="8">
        <v>0</v>
      </c>
      <c r="N44" s="8">
        <v>2</v>
      </c>
      <c r="O44" s="8">
        <v>1</v>
      </c>
      <c r="P44" s="8">
        <f t="shared" si="7"/>
        <v>4</v>
      </c>
      <c r="Q44" s="8">
        <f t="shared" ref="Q44:W44" si="29">C44+J44</f>
        <v>4</v>
      </c>
      <c r="R44" s="8">
        <f t="shared" si="29"/>
        <v>1</v>
      </c>
      <c r="S44" s="8">
        <f t="shared" si="29"/>
        <v>1</v>
      </c>
      <c r="T44" s="8">
        <f t="shared" si="29"/>
        <v>2</v>
      </c>
      <c r="U44" s="8">
        <f t="shared" si="29"/>
        <v>2</v>
      </c>
      <c r="V44" s="8">
        <f t="shared" si="29"/>
        <v>5</v>
      </c>
      <c r="W44" s="8">
        <f t="shared" si="29"/>
        <v>4</v>
      </c>
      <c r="X44" s="30" t="s">
        <v>455</v>
      </c>
      <c r="Y44" s="30" t="s">
        <v>457</v>
      </c>
      <c r="Z44" s="30"/>
      <c r="AA44" s="8">
        <v>0</v>
      </c>
      <c r="AB44" s="8">
        <v>0</v>
      </c>
      <c r="AC44" s="8">
        <v>0</v>
      </c>
      <c r="DB44" s="8">
        <v>1</v>
      </c>
      <c r="DC44" s="8">
        <v>3</v>
      </c>
      <c r="DO44" s="10">
        <f t="shared" si="15"/>
        <v>4</v>
      </c>
      <c r="DP44" s="8">
        <f t="shared" si="1"/>
        <v>0</v>
      </c>
      <c r="DQ44" s="8">
        <f t="shared" si="2"/>
        <v>0</v>
      </c>
    </row>
    <row r="45" spans="1:121" x14ac:dyDescent="0.2">
      <c r="A45" s="10" t="s">
        <v>83</v>
      </c>
      <c r="B45" s="10">
        <f t="shared" si="3"/>
        <v>7</v>
      </c>
      <c r="C45" s="8">
        <f t="shared" si="4"/>
        <v>7</v>
      </c>
      <c r="D45" s="8">
        <v>3</v>
      </c>
      <c r="E45" s="8">
        <v>1</v>
      </c>
      <c r="F45" s="8">
        <v>3</v>
      </c>
      <c r="G45" s="8">
        <v>8</v>
      </c>
      <c r="H45" s="8">
        <v>10</v>
      </c>
      <c r="I45" s="8">
        <f t="shared" si="5"/>
        <v>8</v>
      </c>
      <c r="J45" s="8">
        <f t="shared" si="6"/>
        <v>7</v>
      </c>
      <c r="K45" s="8">
        <v>2</v>
      </c>
      <c r="L45" s="8">
        <v>2</v>
      </c>
      <c r="M45" s="8">
        <v>3</v>
      </c>
      <c r="N45" s="8">
        <v>8</v>
      </c>
      <c r="O45" s="8">
        <v>10</v>
      </c>
      <c r="P45" s="8">
        <f t="shared" si="7"/>
        <v>7</v>
      </c>
      <c r="Q45" s="8">
        <f t="shared" si="8"/>
        <v>14</v>
      </c>
      <c r="R45" s="8">
        <f t="shared" si="9"/>
        <v>5</v>
      </c>
      <c r="S45" s="8">
        <f t="shared" si="10"/>
        <v>3</v>
      </c>
      <c r="T45" s="8">
        <f t="shared" si="11"/>
        <v>6</v>
      </c>
      <c r="U45" s="8">
        <f t="shared" si="12"/>
        <v>16</v>
      </c>
      <c r="V45" s="8">
        <f t="shared" si="13"/>
        <v>20</v>
      </c>
      <c r="W45" s="8">
        <f t="shared" si="14"/>
        <v>15</v>
      </c>
      <c r="X45" s="9" t="s">
        <v>24</v>
      </c>
      <c r="Y45" s="9" t="s">
        <v>38</v>
      </c>
      <c r="AA45" s="8">
        <v>2</v>
      </c>
      <c r="AB45" s="8">
        <v>1</v>
      </c>
      <c r="AC45" s="8">
        <v>3</v>
      </c>
      <c r="BP45" s="8">
        <v>4</v>
      </c>
      <c r="BQ45" s="8">
        <v>2</v>
      </c>
      <c r="CB45" s="8">
        <v>1</v>
      </c>
      <c r="CC45" s="8">
        <v>0</v>
      </c>
      <c r="CI45" s="8">
        <v>6</v>
      </c>
      <c r="CM45" s="8">
        <v>1</v>
      </c>
      <c r="CN45" s="8">
        <v>1</v>
      </c>
      <c r="DO45" s="10">
        <f t="shared" si="15"/>
        <v>15</v>
      </c>
      <c r="DP45" s="8">
        <f t="shared" si="1"/>
        <v>2</v>
      </c>
      <c r="DQ45" s="8">
        <f t="shared" si="2"/>
        <v>1</v>
      </c>
    </row>
    <row r="46" spans="1:121" x14ac:dyDescent="0.2">
      <c r="A46" s="10" t="s">
        <v>84</v>
      </c>
      <c r="B46" s="10">
        <f t="shared" si="3"/>
        <v>23</v>
      </c>
      <c r="C46" s="8">
        <f t="shared" si="4"/>
        <v>23</v>
      </c>
      <c r="D46" s="8">
        <v>12</v>
      </c>
      <c r="E46" s="8">
        <v>8</v>
      </c>
      <c r="F46" s="8">
        <v>3</v>
      </c>
      <c r="G46" s="8">
        <v>43</v>
      </c>
      <c r="H46" s="8">
        <v>29</v>
      </c>
      <c r="I46" s="8">
        <f t="shared" si="5"/>
        <v>32</v>
      </c>
      <c r="J46" s="8">
        <f t="shared" si="6"/>
        <v>23</v>
      </c>
      <c r="K46" s="8">
        <v>4</v>
      </c>
      <c r="L46" s="8">
        <v>10</v>
      </c>
      <c r="M46" s="8">
        <v>9</v>
      </c>
      <c r="N46" s="8">
        <v>25</v>
      </c>
      <c r="O46" s="8">
        <v>39</v>
      </c>
      <c r="P46" s="8">
        <f t="shared" si="7"/>
        <v>18</v>
      </c>
      <c r="Q46" s="8">
        <f t="shared" si="8"/>
        <v>46</v>
      </c>
      <c r="R46" s="8">
        <f t="shared" si="9"/>
        <v>16</v>
      </c>
      <c r="S46" s="8">
        <f t="shared" si="10"/>
        <v>18</v>
      </c>
      <c r="T46" s="8">
        <f t="shared" si="11"/>
        <v>12</v>
      </c>
      <c r="U46" s="8">
        <f t="shared" si="12"/>
        <v>68</v>
      </c>
      <c r="V46" s="8">
        <f t="shared" si="13"/>
        <v>68</v>
      </c>
      <c r="W46" s="8">
        <f t="shared" si="14"/>
        <v>50</v>
      </c>
      <c r="X46" s="9" t="s">
        <v>17</v>
      </c>
      <c r="Y46" s="9" t="s">
        <v>19</v>
      </c>
      <c r="AA46" s="8">
        <v>12</v>
      </c>
      <c r="AB46" s="8">
        <v>4</v>
      </c>
      <c r="AC46" s="8">
        <v>16</v>
      </c>
      <c r="AD46" s="8">
        <v>1</v>
      </c>
      <c r="AE46" s="8">
        <v>2</v>
      </c>
      <c r="AF46" s="8">
        <v>2</v>
      </c>
      <c r="AG46" s="8">
        <v>2</v>
      </c>
      <c r="AH46" s="8">
        <v>3</v>
      </c>
      <c r="AI46" s="8">
        <v>2</v>
      </c>
      <c r="AJ46" s="8">
        <v>2</v>
      </c>
      <c r="AK46" s="8">
        <v>2</v>
      </c>
      <c r="AL46" s="8">
        <v>3</v>
      </c>
      <c r="AM46" s="8">
        <v>3</v>
      </c>
      <c r="AN46" s="8">
        <v>4</v>
      </c>
      <c r="AO46" s="8">
        <v>3</v>
      </c>
      <c r="AP46" s="8">
        <v>1</v>
      </c>
      <c r="AQ46" s="8">
        <v>1</v>
      </c>
      <c r="AR46" s="8">
        <v>1</v>
      </c>
      <c r="AS46" s="8">
        <v>3</v>
      </c>
      <c r="AT46" s="8">
        <v>1</v>
      </c>
      <c r="AU46" s="8">
        <v>1</v>
      </c>
      <c r="AV46" s="8">
        <v>3</v>
      </c>
      <c r="AW46" s="8">
        <v>2</v>
      </c>
      <c r="AX46" s="8">
        <v>4</v>
      </c>
      <c r="AY46" s="8">
        <v>2</v>
      </c>
      <c r="AZ46" s="8">
        <v>2</v>
      </c>
      <c r="DO46" s="10">
        <f t="shared" si="15"/>
        <v>50</v>
      </c>
      <c r="DP46" s="8">
        <f t="shared" si="1"/>
        <v>2</v>
      </c>
      <c r="DQ46" s="8">
        <f t="shared" si="2"/>
        <v>0</v>
      </c>
    </row>
    <row r="47" spans="1:121" x14ac:dyDescent="0.2">
      <c r="A47" s="10" t="s">
        <v>85</v>
      </c>
      <c r="B47" s="10">
        <f t="shared" si="3"/>
        <v>19</v>
      </c>
      <c r="C47" s="8">
        <f t="shared" si="4"/>
        <v>19</v>
      </c>
      <c r="D47" s="8">
        <v>7</v>
      </c>
      <c r="E47" s="8">
        <v>7</v>
      </c>
      <c r="F47" s="8">
        <v>5</v>
      </c>
      <c r="G47" s="8">
        <v>30</v>
      </c>
      <c r="H47" s="8">
        <v>21</v>
      </c>
      <c r="I47" s="8">
        <f t="shared" si="5"/>
        <v>26</v>
      </c>
      <c r="J47" s="8">
        <f t="shared" si="6"/>
        <v>19</v>
      </c>
      <c r="K47" s="8">
        <v>4</v>
      </c>
      <c r="L47" s="8">
        <v>8</v>
      </c>
      <c r="M47" s="8">
        <v>7</v>
      </c>
      <c r="N47" s="8">
        <v>17</v>
      </c>
      <c r="O47" s="8">
        <v>22</v>
      </c>
      <c r="P47" s="8">
        <f t="shared" si="7"/>
        <v>19</v>
      </c>
      <c r="Q47" s="8">
        <f t="shared" si="8"/>
        <v>38</v>
      </c>
      <c r="R47" s="8">
        <f t="shared" si="9"/>
        <v>11</v>
      </c>
      <c r="S47" s="8">
        <f t="shared" si="10"/>
        <v>15</v>
      </c>
      <c r="T47" s="8">
        <f t="shared" si="11"/>
        <v>12</v>
      </c>
      <c r="U47" s="8">
        <f t="shared" si="12"/>
        <v>47</v>
      </c>
      <c r="V47" s="8">
        <f t="shared" si="13"/>
        <v>43</v>
      </c>
      <c r="W47" s="8">
        <f t="shared" si="14"/>
        <v>45</v>
      </c>
      <c r="X47" s="9" t="s">
        <v>19</v>
      </c>
      <c r="Y47" s="30" t="s">
        <v>455</v>
      </c>
      <c r="Z47" s="30"/>
      <c r="AA47" s="8">
        <v>2</v>
      </c>
      <c r="AB47" s="8">
        <v>1</v>
      </c>
      <c r="AC47" s="8">
        <v>3</v>
      </c>
      <c r="AZ47" s="8">
        <v>3</v>
      </c>
      <c r="BB47" s="8">
        <v>1</v>
      </c>
      <c r="BC47" s="8">
        <v>4</v>
      </c>
      <c r="BD47" s="8">
        <v>1</v>
      </c>
      <c r="BE47" s="8">
        <v>0</v>
      </c>
      <c r="BG47" s="8">
        <v>1</v>
      </c>
      <c r="BR47" s="8">
        <v>1</v>
      </c>
      <c r="BZ47" s="8">
        <v>3</v>
      </c>
      <c r="CA47" s="8">
        <v>6</v>
      </c>
      <c r="CB47" s="8">
        <v>3</v>
      </c>
      <c r="CC47" s="8">
        <v>0</v>
      </c>
      <c r="CE47" s="8">
        <v>4</v>
      </c>
      <c r="CF47" s="8">
        <v>2</v>
      </c>
      <c r="CG47" s="8">
        <v>2</v>
      </c>
      <c r="CH47" s="8">
        <v>4</v>
      </c>
      <c r="CL47" s="8">
        <v>3</v>
      </c>
      <c r="CM47" s="8">
        <v>4</v>
      </c>
      <c r="CN47" s="8">
        <v>1</v>
      </c>
      <c r="DB47" s="8">
        <v>2</v>
      </c>
      <c r="DO47" s="10">
        <f t="shared" si="15"/>
        <v>45</v>
      </c>
      <c r="DP47" s="8">
        <f t="shared" si="1"/>
        <v>2</v>
      </c>
      <c r="DQ47" s="8">
        <f t="shared" si="2"/>
        <v>2</v>
      </c>
    </row>
    <row r="48" spans="1:121" x14ac:dyDescent="0.2">
      <c r="A48" s="10" t="s">
        <v>86</v>
      </c>
      <c r="B48" s="10">
        <f t="shared" si="3"/>
        <v>19</v>
      </c>
      <c r="C48" s="8">
        <f t="shared" si="4"/>
        <v>19</v>
      </c>
      <c r="D48" s="8">
        <v>2</v>
      </c>
      <c r="E48" s="8">
        <v>10</v>
      </c>
      <c r="F48" s="8">
        <v>7</v>
      </c>
      <c r="G48" s="8">
        <v>21</v>
      </c>
      <c r="H48" s="8">
        <v>28</v>
      </c>
      <c r="I48" s="8">
        <f t="shared" si="5"/>
        <v>14</v>
      </c>
      <c r="J48" s="8">
        <f t="shared" si="6"/>
        <v>19</v>
      </c>
      <c r="K48" s="8">
        <v>2</v>
      </c>
      <c r="L48" s="8">
        <v>4</v>
      </c>
      <c r="M48" s="8">
        <v>13</v>
      </c>
      <c r="N48" s="8">
        <v>14</v>
      </c>
      <c r="O48" s="8">
        <v>39</v>
      </c>
      <c r="P48" s="8">
        <f t="shared" si="7"/>
        <v>8</v>
      </c>
      <c r="Q48" s="8">
        <f t="shared" si="8"/>
        <v>38</v>
      </c>
      <c r="R48" s="8">
        <f t="shared" si="9"/>
        <v>4</v>
      </c>
      <c r="S48" s="8">
        <f t="shared" si="10"/>
        <v>14</v>
      </c>
      <c r="T48" s="8">
        <f t="shared" si="11"/>
        <v>20</v>
      </c>
      <c r="U48" s="8">
        <f t="shared" si="12"/>
        <v>35</v>
      </c>
      <c r="V48" s="8">
        <f t="shared" si="13"/>
        <v>67</v>
      </c>
      <c r="W48" s="8">
        <f t="shared" si="14"/>
        <v>22</v>
      </c>
      <c r="X48" s="9" t="s">
        <v>87</v>
      </c>
      <c r="Y48" s="9" t="s">
        <v>50</v>
      </c>
      <c r="AA48" s="8">
        <v>2</v>
      </c>
      <c r="AB48" s="8">
        <v>2</v>
      </c>
      <c r="AC48" s="8">
        <v>4</v>
      </c>
      <c r="AS48" s="8">
        <v>2</v>
      </c>
      <c r="AT48" s="8">
        <v>2</v>
      </c>
      <c r="AU48" s="8">
        <v>0</v>
      </c>
      <c r="AV48" s="8">
        <v>1</v>
      </c>
      <c r="AW48" s="8">
        <v>0</v>
      </c>
      <c r="BA48" s="8">
        <v>2</v>
      </c>
      <c r="BG48" s="8">
        <v>1</v>
      </c>
      <c r="BJ48" s="8">
        <v>0</v>
      </c>
      <c r="BK48" s="8">
        <v>2</v>
      </c>
      <c r="BL48" s="8">
        <v>2</v>
      </c>
      <c r="BN48" s="8">
        <v>3</v>
      </c>
      <c r="BO48" s="8">
        <v>3</v>
      </c>
      <c r="BR48" s="8">
        <v>1</v>
      </c>
      <c r="BS48" s="8">
        <v>0</v>
      </c>
      <c r="BT48" s="8">
        <v>1</v>
      </c>
      <c r="CC48" s="8">
        <v>0</v>
      </c>
      <c r="CD48" s="8">
        <v>0</v>
      </c>
      <c r="CE48" s="8">
        <v>0</v>
      </c>
      <c r="CM48" s="8">
        <v>2</v>
      </c>
      <c r="DO48" s="10">
        <f t="shared" si="15"/>
        <v>22</v>
      </c>
      <c r="DP48" s="8">
        <f t="shared" si="1"/>
        <v>0</v>
      </c>
      <c r="DQ48" s="8">
        <f t="shared" si="2"/>
        <v>7</v>
      </c>
    </row>
    <row r="49" spans="1:121" x14ac:dyDescent="0.2">
      <c r="A49" s="10" t="s">
        <v>88</v>
      </c>
      <c r="B49" s="10">
        <f t="shared" si="3"/>
        <v>46</v>
      </c>
      <c r="C49" s="8">
        <f t="shared" si="4"/>
        <v>46</v>
      </c>
      <c r="D49" s="8">
        <v>24</v>
      </c>
      <c r="E49" s="8">
        <v>16</v>
      </c>
      <c r="F49" s="8">
        <v>6</v>
      </c>
      <c r="G49" s="8">
        <v>108</v>
      </c>
      <c r="H49" s="8">
        <v>53</v>
      </c>
      <c r="I49" s="8">
        <f t="shared" si="5"/>
        <v>71</v>
      </c>
      <c r="J49" s="8">
        <f t="shared" si="6"/>
        <v>46</v>
      </c>
      <c r="K49" s="8">
        <v>15</v>
      </c>
      <c r="L49" s="8">
        <v>15</v>
      </c>
      <c r="M49" s="8">
        <v>16</v>
      </c>
      <c r="N49" s="8">
        <v>62</v>
      </c>
      <c r="O49" s="8">
        <v>65</v>
      </c>
      <c r="P49" s="8">
        <f t="shared" si="7"/>
        <v>49</v>
      </c>
      <c r="Q49" s="8">
        <f t="shared" si="8"/>
        <v>92</v>
      </c>
      <c r="R49" s="8">
        <f t="shared" si="9"/>
        <v>39</v>
      </c>
      <c r="S49" s="8">
        <f t="shared" si="10"/>
        <v>31</v>
      </c>
      <c r="T49" s="8">
        <f t="shared" si="11"/>
        <v>22</v>
      </c>
      <c r="U49" s="8">
        <f t="shared" si="12"/>
        <v>170</v>
      </c>
      <c r="V49" s="8">
        <f t="shared" si="13"/>
        <v>118</v>
      </c>
      <c r="W49" s="8">
        <f t="shared" si="14"/>
        <v>120</v>
      </c>
      <c r="X49" s="9" t="s">
        <v>17</v>
      </c>
      <c r="Y49" s="42" t="s">
        <v>378</v>
      </c>
      <c r="Z49" s="42"/>
      <c r="AA49" s="8">
        <v>17</v>
      </c>
      <c r="AB49" s="8">
        <v>11</v>
      </c>
      <c r="AC49" s="8">
        <v>28</v>
      </c>
      <c r="AD49" s="8">
        <v>3</v>
      </c>
      <c r="AE49" s="8">
        <v>3</v>
      </c>
      <c r="AF49" s="8">
        <v>2</v>
      </c>
      <c r="AG49" s="8">
        <v>2</v>
      </c>
      <c r="AH49" s="8">
        <v>2</v>
      </c>
      <c r="AI49" s="8">
        <v>0</v>
      </c>
      <c r="AJ49" s="8">
        <v>1</v>
      </c>
      <c r="AK49" s="8">
        <v>4</v>
      </c>
      <c r="AL49" s="8">
        <v>2</v>
      </c>
      <c r="AM49" s="8">
        <v>2</v>
      </c>
      <c r="AN49" s="8">
        <v>4</v>
      </c>
      <c r="AO49" s="8">
        <v>4</v>
      </c>
      <c r="AP49" s="8">
        <v>3</v>
      </c>
      <c r="AQ49" s="8">
        <v>4</v>
      </c>
      <c r="AR49" s="8">
        <v>3</v>
      </c>
      <c r="AS49" s="8">
        <v>3</v>
      </c>
      <c r="AT49" s="8">
        <v>2</v>
      </c>
      <c r="AU49" s="8">
        <v>3</v>
      </c>
      <c r="AV49" s="8">
        <v>3</v>
      </c>
      <c r="AW49" s="8">
        <v>4</v>
      </c>
      <c r="AX49" s="8">
        <v>1</v>
      </c>
      <c r="AY49" s="8">
        <v>1</v>
      </c>
      <c r="BA49" s="8">
        <v>2</v>
      </c>
      <c r="BE49" s="8">
        <v>0</v>
      </c>
      <c r="BF49" s="8">
        <v>3</v>
      </c>
      <c r="BH49" s="8">
        <v>2</v>
      </c>
      <c r="BI49" s="8">
        <v>0</v>
      </c>
      <c r="BJ49" s="8">
        <v>3</v>
      </c>
      <c r="BM49" s="8">
        <v>1</v>
      </c>
      <c r="BN49" s="8">
        <v>2</v>
      </c>
      <c r="BO49" s="8">
        <v>1</v>
      </c>
      <c r="BS49" s="8">
        <v>1</v>
      </c>
      <c r="BT49" s="8">
        <v>4</v>
      </c>
      <c r="BU49" s="8">
        <v>2</v>
      </c>
      <c r="BV49" s="8">
        <v>1</v>
      </c>
      <c r="BW49" s="8">
        <v>4</v>
      </c>
      <c r="BX49" s="8">
        <v>4</v>
      </c>
      <c r="BY49" s="8">
        <v>6</v>
      </c>
      <c r="CD49" s="8">
        <v>4</v>
      </c>
      <c r="CE49" s="8">
        <v>1</v>
      </c>
      <c r="CF49" s="8">
        <v>1</v>
      </c>
      <c r="CG49" s="8">
        <v>2</v>
      </c>
      <c r="CH49" s="8">
        <v>4</v>
      </c>
      <c r="CO49" s="8">
        <v>6</v>
      </c>
      <c r="CP49" s="8">
        <v>6</v>
      </c>
      <c r="CQ49" s="8">
        <v>4</v>
      </c>
      <c r="DO49" s="10">
        <f t="shared" si="15"/>
        <v>120</v>
      </c>
      <c r="DP49" s="8">
        <f t="shared" si="1"/>
        <v>9</v>
      </c>
      <c r="DQ49" s="8">
        <f t="shared" si="2"/>
        <v>3</v>
      </c>
    </row>
    <row r="50" spans="1:121" x14ac:dyDescent="0.2">
      <c r="A50" s="10" t="s">
        <v>89</v>
      </c>
      <c r="B50" s="10">
        <f t="shared" si="3"/>
        <v>50</v>
      </c>
      <c r="C50" s="8">
        <f t="shared" si="4"/>
        <v>50</v>
      </c>
      <c r="D50" s="8">
        <v>27</v>
      </c>
      <c r="E50" s="8">
        <v>14</v>
      </c>
      <c r="F50" s="8">
        <v>9</v>
      </c>
      <c r="G50" s="8">
        <v>93</v>
      </c>
      <c r="H50" s="8">
        <v>43</v>
      </c>
      <c r="I50" s="8">
        <f t="shared" si="5"/>
        <v>74</v>
      </c>
      <c r="J50" s="8">
        <f t="shared" si="6"/>
        <v>50</v>
      </c>
      <c r="K50" s="8">
        <v>12</v>
      </c>
      <c r="L50" s="8">
        <v>10</v>
      </c>
      <c r="M50" s="8">
        <v>28</v>
      </c>
      <c r="N50" s="8">
        <v>64</v>
      </c>
      <c r="O50" s="8">
        <v>96</v>
      </c>
      <c r="P50" s="8">
        <f t="shared" si="7"/>
        <v>40</v>
      </c>
      <c r="Q50" s="8">
        <f t="shared" si="8"/>
        <v>100</v>
      </c>
      <c r="R50" s="8">
        <f t="shared" si="9"/>
        <v>39</v>
      </c>
      <c r="S50" s="8">
        <f t="shared" si="10"/>
        <v>24</v>
      </c>
      <c r="T50" s="8">
        <f t="shared" si="11"/>
        <v>37</v>
      </c>
      <c r="U50" s="8">
        <f t="shared" si="12"/>
        <v>157</v>
      </c>
      <c r="V50" s="8">
        <f t="shared" si="13"/>
        <v>139</v>
      </c>
      <c r="W50" s="8">
        <f t="shared" si="14"/>
        <v>114</v>
      </c>
      <c r="X50" s="9" t="s">
        <v>17</v>
      </c>
      <c r="Y50" s="30" t="s">
        <v>463</v>
      </c>
      <c r="Z50" s="30"/>
      <c r="AA50" s="8">
        <v>21</v>
      </c>
      <c r="AB50" s="8">
        <v>6</v>
      </c>
      <c r="AC50" s="8">
        <v>27</v>
      </c>
      <c r="AD50" s="8">
        <v>2</v>
      </c>
      <c r="AE50" s="8">
        <v>2</v>
      </c>
      <c r="AF50" s="8">
        <v>2</v>
      </c>
      <c r="AG50" s="8">
        <v>1</v>
      </c>
      <c r="AH50" s="8">
        <v>0</v>
      </c>
      <c r="AI50" s="8">
        <v>2</v>
      </c>
      <c r="AJ50" s="8">
        <v>1</v>
      </c>
      <c r="AK50" s="8">
        <v>2</v>
      </c>
      <c r="AL50" s="8">
        <v>3</v>
      </c>
      <c r="AM50" s="8">
        <v>2</v>
      </c>
      <c r="AN50" s="8">
        <v>1</v>
      </c>
      <c r="AO50" s="8">
        <v>3</v>
      </c>
      <c r="AP50" s="8">
        <v>4</v>
      </c>
      <c r="AQ50" s="8">
        <v>0</v>
      </c>
      <c r="AR50" s="8">
        <v>2</v>
      </c>
      <c r="AS50" s="8">
        <v>2</v>
      </c>
      <c r="AT50" s="8">
        <v>2</v>
      </c>
      <c r="AU50" s="8">
        <v>3</v>
      </c>
      <c r="AV50" s="8">
        <v>2</v>
      </c>
      <c r="AW50" s="8">
        <v>4</v>
      </c>
      <c r="AX50" s="8">
        <v>1</v>
      </c>
      <c r="AY50" s="8">
        <v>2</v>
      </c>
      <c r="AZ50" s="8">
        <v>3</v>
      </c>
      <c r="BB50" s="8">
        <v>4</v>
      </c>
      <c r="BC50" s="8">
        <v>4</v>
      </c>
      <c r="BD50" s="8">
        <v>3</v>
      </c>
      <c r="BE50" s="8">
        <v>2</v>
      </c>
      <c r="BF50" s="8">
        <v>2</v>
      </c>
      <c r="BH50" s="8">
        <v>1</v>
      </c>
      <c r="BI50" s="8">
        <v>0</v>
      </c>
      <c r="BK50" s="8">
        <v>2</v>
      </c>
      <c r="BL50" s="8">
        <v>2</v>
      </c>
      <c r="BS50" s="8">
        <v>2</v>
      </c>
      <c r="BT50" s="8">
        <v>2</v>
      </c>
      <c r="BU50" s="8">
        <v>2</v>
      </c>
      <c r="BV50" s="8">
        <v>0</v>
      </c>
      <c r="BW50" s="8">
        <v>0</v>
      </c>
      <c r="BX50" s="8">
        <v>3</v>
      </c>
      <c r="BY50" s="8">
        <v>6</v>
      </c>
      <c r="CD50" s="8">
        <v>3</v>
      </c>
      <c r="CE50" s="8">
        <v>4</v>
      </c>
      <c r="CF50" s="8">
        <v>4</v>
      </c>
      <c r="CI50" s="8">
        <v>6</v>
      </c>
      <c r="CO50" s="8">
        <v>3</v>
      </c>
      <c r="CP50" s="8">
        <v>1</v>
      </c>
      <c r="CQ50" s="8">
        <v>3</v>
      </c>
      <c r="CR50" s="8">
        <v>2</v>
      </c>
      <c r="DC50" s="8">
        <v>1</v>
      </c>
      <c r="DD50" s="8">
        <v>6</v>
      </c>
      <c r="DE50" s="8">
        <v>0</v>
      </c>
      <c r="DO50" s="10">
        <f t="shared" si="15"/>
        <v>114</v>
      </c>
      <c r="DP50" s="8">
        <f t="shared" si="1"/>
        <v>7</v>
      </c>
      <c r="DQ50" s="8">
        <f t="shared" si="2"/>
        <v>6</v>
      </c>
    </row>
    <row r="51" spans="1:121" x14ac:dyDescent="0.2">
      <c r="A51" s="10" t="s">
        <v>90</v>
      </c>
      <c r="B51" s="10">
        <f t="shared" si="3"/>
        <v>12</v>
      </c>
      <c r="C51" s="8">
        <f t="shared" si="4"/>
        <v>12</v>
      </c>
      <c r="D51" s="8">
        <v>8</v>
      </c>
      <c r="E51" s="8">
        <v>1</v>
      </c>
      <c r="F51" s="8">
        <v>3</v>
      </c>
      <c r="G51" s="8">
        <v>28</v>
      </c>
      <c r="H51" s="8">
        <v>13</v>
      </c>
      <c r="I51" s="8">
        <f t="shared" si="5"/>
        <v>23</v>
      </c>
      <c r="J51" s="8">
        <f t="shared" si="6"/>
        <v>12</v>
      </c>
      <c r="K51" s="8">
        <v>2</v>
      </c>
      <c r="L51" s="8">
        <v>4</v>
      </c>
      <c r="M51" s="8">
        <v>6</v>
      </c>
      <c r="N51" s="8">
        <v>10</v>
      </c>
      <c r="O51" s="8">
        <v>16</v>
      </c>
      <c r="P51" s="8">
        <f t="shared" si="7"/>
        <v>10</v>
      </c>
      <c r="Q51" s="8">
        <f t="shared" si="8"/>
        <v>24</v>
      </c>
      <c r="R51" s="8">
        <f t="shared" si="9"/>
        <v>10</v>
      </c>
      <c r="S51" s="8">
        <f t="shared" si="10"/>
        <v>5</v>
      </c>
      <c r="T51" s="8">
        <f t="shared" si="11"/>
        <v>9</v>
      </c>
      <c r="U51" s="8">
        <f t="shared" si="12"/>
        <v>38</v>
      </c>
      <c r="V51" s="8">
        <f t="shared" si="13"/>
        <v>29</v>
      </c>
      <c r="W51" s="8">
        <f t="shared" si="14"/>
        <v>33</v>
      </c>
      <c r="X51" s="9" t="s">
        <v>91</v>
      </c>
      <c r="Y51" s="9" t="s">
        <v>76</v>
      </c>
      <c r="AA51" s="8">
        <v>2</v>
      </c>
      <c r="AB51" s="8">
        <v>0</v>
      </c>
      <c r="AC51" s="8">
        <v>2</v>
      </c>
      <c r="BO51" s="8">
        <v>2</v>
      </c>
      <c r="BT51" s="8">
        <v>2</v>
      </c>
      <c r="BU51" s="8">
        <v>2</v>
      </c>
      <c r="BV51" s="8">
        <v>1</v>
      </c>
      <c r="BW51" s="8">
        <v>0</v>
      </c>
      <c r="BX51" s="8">
        <v>4</v>
      </c>
      <c r="BY51" s="8">
        <v>3</v>
      </c>
      <c r="CD51" s="8">
        <v>6</v>
      </c>
      <c r="CE51" s="8">
        <v>3</v>
      </c>
      <c r="CF51" s="8">
        <v>3</v>
      </c>
      <c r="CG51" s="8">
        <v>3</v>
      </c>
      <c r="CH51" s="8">
        <v>4</v>
      </c>
      <c r="DO51" s="10">
        <f t="shared" si="15"/>
        <v>33</v>
      </c>
      <c r="DP51" s="8">
        <f t="shared" si="1"/>
        <v>1</v>
      </c>
      <c r="DQ51" s="8">
        <f t="shared" si="2"/>
        <v>1</v>
      </c>
    </row>
    <row r="52" spans="1:121" x14ac:dyDescent="0.2">
      <c r="A52" s="10" t="s">
        <v>92</v>
      </c>
      <c r="B52" s="10">
        <f t="shared" si="3"/>
        <v>7</v>
      </c>
      <c r="C52" s="8">
        <f t="shared" si="4"/>
        <v>7</v>
      </c>
      <c r="D52" s="8">
        <v>2</v>
      </c>
      <c r="E52" s="8">
        <v>1</v>
      </c>
      <c r="F52" s="8">
        <v>4</v>
      </c>
      <c r="G52" s="8">
        <v>7</v>
      </c>
      <c r="H52" s="8">
        <v>13</v>
      </c>
      <c r="I52" s="8">
        <f t="shared" si="5"/>
        <v>6</v>
      </c>
      <c r="J52" s="8">
        <f t="shared" si="6"/>
        <v>7</v>
      </c>
      <c r="K52" s="8">
        <v>3</v>
      </c>
      <c r="L52" s="8">
        <v>1</v>
      </c>
      <c r="M52" s="8">
        <v>3</v>
      </c>
      <c r="N52" s="8">
        <v>8</v>
      </c>
      <c r="O52" s="8">
        <v>10</v>
      </c>
      <c r="P52" s="8">
        <f t="shared" si="7"/>
        <v>8</v>
      </c>
      <c r="Q52" s="8">
        <f t="shared" si="8"/>
        <v>14</v>
      </c>
      <c r="R52" s="8">
        <f t="shared" si="9"/>
        <v>5</v>
      </c>
      <c r="S52" s="8">
        <f t="shared" si="10"/>
        <v>2</v>
      </c>
      <c r="T52" s="8">
        <f t="shared" si="11"/>
        <v>7</v>
      </c>
      <c r="U52" s="8">
        <f t="shared" si="12"/>
        <v>15</v>
      </c>
      <c r="V52" s="8">
        <f t="shared" si="13"/>
        <v>23</v>
      </c>
      <c r="W52" s="8">
        <f t="shared" si="14"/>
        <v>14</v>
      </c>
      <c r="X52" s="9" t="s">
        <v>91</v>
      </c>
      <c r="Y52" s="30" t="s">
        <v>393</v>
      </c>
      <c r="Z52" s="30"/>
      <c r="AA52" s="8">
        <v>1</v>
      </c>
      <c r="AB52" s="8">
        <v>2</v>
      </c>
      <c r="AC52" s="8">
        <v>3</v>
      </c>
      <c r="BO52" s="8">
        <v>4</v>
      </c>
      <c r="BS52" s="8">
        <v>3</v>
      </c>
      <c r="BT52" s="8">
        <v>0</v>
      </c>
      <c r="BU52" s="8">
        <v>1</v>
      </c>
      <c r="CI52" s="8">
        <v>0</v>
      </c>
      <c r="CJ52" s="8">
        <v>3</v>
      </c>
      <c r="CS52" s="8">
        <v>3</v>
      </c>
      <c r="DO52" s="10">
        <f t="shared" si="15"/>
        <v>14</v>
      </c>
      <c r="DP52" s="8">
        <f t="shared" si="1"/>
        <v>1</v>
      </c>
      <c r="DQ52" s="8">
        <f t="shared" si="2"/>
        <v>2</v>
      </c>
    </row>
    <row r="53" spans="1:121" x14ac:dyDescent="0.2">
      <c r="A53" s="10" t="s">
        <v>93</v>
      </c>
      <c r="B53" s="10">
        <f t="shared" si="3"/>
        <v>25</v>
      </c>
      <c r="C53" s="8">
        <f t="shared" si="4"/>
        <v>25</v>
      </c>
      <c r="D53" s="8">
        <v>9</v>
      </c>
      <c r="E53" s="8">
        <v>7</v>
      </c>
      <c r="F53" s="8">
        <v>9</v>
      </c>
      <c r="G53" s="8">
        <v>32</v>
      </c>
      <c r="H53" s="8">
        <v>29</v>
      </c>
      <c r="I53" s="8">
        <f t="shared" si="5"/>
        <v>28</v>
      </c>
      <c r="J53" s="8">
        <f t="shared" si="6"/>
        <v>25</v>
      </c>
      <c r="K53" s="8">
        <v>6</v>
      </c>
      <c r="L53" s="8">
        <v>8</v>
      </c>
      <c r="M53" s="8">
        <v>11</v>
      </c>
      <c r="N53" s="8">
        <v>27</v>
      </c>
      <c r="O53" s="8">
        <v>40</v>
      </c>
      <c r="P53" s="8">
        <f t="shared" si="7"/>
        <v>22</v>
      </c>
      <c r="Q53" s="8">
        <f t="shared" si="8"/>
        <v>50</v>
      </c>
      <c r="R53" s="8">
        <f t="shared" si="9"/>
        <v>15</v>
      </c>
      <c r="S53" s="8">
        <f t="shared" si="10"/>
        <v>15</v>
      </c>
      <c r="T53" s="8">
        <f t="shared" si="11"/>
        <v>20</v>
      </c>
      <c r="U53" s="8">
        <f t="shared" si="12"/>
        <v>59</v>
      </c>
      <c r="V53" s="8">
        <f t="shared" si="13"/>
        <v>69</v>
      </c>
      <c r="W53" s="8">
        <f t="shared" si="14"/>
        <v>50</v>
      </c>
      <c r="X53" s="9" t="s">
        <v>94</v>
      </c>
      <c r="Y53" s="30" t="s">
        <v>393</v>
      </c>
      <c r="Z53" s="30"/>
      <c r="AA53" s="8">
        <v>6</v>
      </c>
      <c r="AB53" s="8">
        <v>4</v>
      </c>
      <c r="AC53" s="8">
        <v>10</v>
      </c>
      <c r="AE53" s="8">
        <v>2</v>
      </c>
      <c r="AF53" s="8">
        <v>3</v>
      </c>
      <c r="AG53" s="8">
        <v>0</v>
      </c>
      <c r="AK53" s="8">
        <v>1</v>
      </c>
      <c r="AL53" s="8">
        <v>0</v>
      </c>
      <c r="AM53" s="8">
        <v>2</v>
      </c>
      <c r="AN53" s="8">
        <v>3</v>
      </c>
      <c r="AO53" s="8">
        <v>2</v>
      </c>
      <c r="AP53" s="8">
        <v>2</v>
      </c>
      <c r="AX53" s="8">
        <v>3</v>
      </c>
      <c r="AY53" s="8">
        <v>4</v>
      </c>
      <c r="BG53" s="8">
        <v>2</v>
      </c>
      <c r="BP53" s="8">
        <v>2</v>
      </c>
      <c r="BQ53" s="8">
        <v>1</v>
      </c>
      <c r="BW53" s="8">
        <v>0</v>
      </c>
      <c r="BX53" s="8">
        <v>3</v>
      </c>
      <c r="BZ53" s="8">
        <v>3</v>
      </c>
      <c r="CI53" s="8">
        <v>2</v>
      </c>
      <c r="CJ53" s="8">
        <v>3</v>
      </c>
      <c r="CK53" s="8">
        <v>3</v>
      </c>
      <c r="CO53" s="8">
        <v>2</v>
      </c>
      <c r="CP53" s="8">
        <v>2</v>
      </c>
      <c r="CQ53" s="8">
        <v>3</v>
      </c>
      <c r="CR53" s="8">
        <v>2</v>
      </c>
      <c r="CS53" s="8">
        <v>0</v>
      </c>
      <c r="DO53" s="10">
        <f t="shared" si="15"/>
        <v>50</v>
      </c>
      <c r="DP53" s="8">
        <f t="shared" si="1"/>
        <v>1</v>
      </c>
      <c r="DQ53" s="8">
        <f t="shared" si="2"/>
        <v>4</v>
      </c>
    </row>
    <row r="54" spans="1:121" x14ac:dyDescent="0.2">
      <c r="A54" s="10" t="s">
        <v>95</v>
      </c>
      <c r="B54" s="10">
        <f t="shared" si="3"/>
        <v>0</v>
      </c>
      <c r="AA54" s="8">
        <v>0</v>
      </c>
      <c r="AB54" s="8">
        <v>0</v>
      </c>
      <c r="AC54" s="8">
        <v>0</v>
      </c>
    </row>
    <row r="55" spans="1:121" x14ac:dyDescent="0.2">
      <c r="A55" s="10" t="s">
        <v>370</v>
      </c>
      <c r="B55" s="10">
        <f>MAX(C55,J55)</f>
        <v>4</v>
      </c>
      <c r="C55" s="8">
        <f>SUM(D55:F55)</f>
        <v>4</v>
      </c>
      <c r="D55" s="8">
        <v>2</v>
      </c>
      <c r="E55" s="8">
        <v>1</v>
      </c>
      <c r="F55" s="8">
        <v>1</v>
      </c>
      <c r="G55" s="8">
        <v>2</v>
      </c>
      <c r="H55" s="8">
        <v>1</v>
      </c>
      <c r="I55" s="8">
        <f>D55*3-AA55+E55</f>
        <v>7</v>
      </c>
      <c r="J55" s="8">
        <f t="shared" si="6"/>
        <v>4</v>
      </c>
      <c r="K55" s="8">
        <v>1</v>
      </c>
      <c r="L55" s="8">
        <v>0</v>
      </c>
      <c r="M55" s="8">
        <v>3</v>
      </c>
      <c r="N55" s="8">
        <v>5</v>
      </c>
      <c r="O55" s="8">
        <v>12</v>
      </c>
      <c r="P55" s="8">
        <f t="shared" si="7"/>
        <v>3</v>
      </c>
      <c r="Q55" s="8">
        <f t="shared" ref="Q55:W55" si="30">C55+J55</f>
        <v>8</v>
      </c>
      <c r="R55" s="8">
        <f t="shared" si="30"/>
        <v>3</v>
      </c>
      <c r="S55" s="8">
        <f t="shared" si="30"/>
        <v>1</v>
      </c>
      <c r="T55" s="8">
        <f t="shared" si="30"/>
        <v>4</v>
      </c>
      <c r="U55" s="8">
        <f t="shared" si="30"/>
        <v>7</v>
      </c>
      <c r="V55" s="8">
        <f t="shared" si="30"/>
        <v>13</v>
      </c>
      <c r="W55" s="8">
        <f t="shared" si="30"/>
        <v>10</v>
      </c>
      <c r="X55" s="9" t="s">
        <v>371</v>
      </c>
      <c r="Y55" s="30" t="s">
        <v>393</v>
      </c>
      <c r="Z55" s="30"/>
      <c r="AA55" s="8">
        <v>0</v>
      </c>
      <c r="AB55" s="8">
        <v>0</v>
      </c>
      <c r="AC55" s="8">
        <v>0</v>
      </c>
      <c r="CP55" s="8">
        <v>3</v>
      </c>
      <c r="CQ55" s="8">
        <v>0</v>
      </c>
      <c r="CR55" s="8">
        <v>4</v>
      </c>
      <c r="CS55" s="8">
        <v>3</v>
      </c>
      <c r="DO55" s="10">
        <f>SUM(AD55:DK55)</f>
        <v>10</v>
      </c>
      <c r="DP55" s="8">
        <f t="shared" si="1"/>
        <v>0</v>
      </c>
      <c r="DQ55" s="8">
        <f t="shared" si="2"/>
        <v>1</v>
      </c>
    </row>
    <row r="56" spans="1:121" x14ac:dyDescent="0.2">
      <c r="A56" s="10" t="s">
        <v>96</v>
      </c>
      <c r="B56" s="10">
        <f t="shared" si="3"/>
        <v>0</v>
      </c>
      <c r="AA56" s="8">
        <v>0</v>
      </c>
      <c r="AB56" s="8">
        <v>0</v>
      </c>
      <c r="AC56" s="8">
        <v>0</v>
      </c>
    </row>
    <row r="57" spans="1:121" x14ac:dyDescent="0.2">
      <c r="A57" s="10" t="s">
        <v>97</v>
      </c>
      <c r="B57" s="10">
        <f t="shared" si="3"/>
        <v>0</v>
      </c>
      <c r="AA57" s="8">
        <v>0</v>
      </c>
      <c r="AB57" s="8">
        <v>0</v>
      </c>
      <c r="AC57" s="8">
        <v>0</v>
      </c>
    </row>
    <row r="58" spans="1:121" x14ac:dyDescent="0.2">
      <c r="A58" s="10" t="s">
        <v>98</v>
      </c>
      <c r="B58" s="10">
        <f t="shared" si="3"/>
        <v>12</v>
      </c>
      <c r="C58" s="8">
        <f t="shared" si="4"/>
        <v>12</v>
      </c>
      <c r="D58" s="8">
        <v>6</v>
      </c>
      <c r="E58" s="8">
        <v>3</v>
      </c>
      <c r="F58" s="8">
        <v>3</v>
      </c>
      <c r="G58" s="8">
        <v>20</v>
      </c>
      <c r="H58" s="8">
        <v>14</v>
      </c>
      <c r="I58" s="8">
        <f t="shared" si="5"/>
        <v>21</v>
      </c>
      <c r="J58" s="8">
        <f t="shared" si="6"/>
        <v>12</v>
      </c>
      <c r="K58" s="8">
        <v>4</v>
      </c>
      <c r="L58" s="8">
        <v>3</v>
      </c>
      <c r="M58" s="8">
        <v>5</v>
      </c>
      <c r="N58" s="8">
        <v>12</v>
      </c>
      <c r="O58" s="8">
        <v>16</v>
      </c>
      <c r="P58" s="8">
        <f t="shared" si="7"/>
        <v>15</v>
      </c>
      <c r="Q58" s="8">
        <f t="shared" si="8"/>
        <v>24</v>
      </c>
      <c r="R58" s="8">
        <f t="shared" si="9"/>
        <v>10</v>
      </c>
      <c r="S58" s="8">
        <f t="shared" si="10"/>
        <v>6</v>
      </c>
      <c r="T58" s="8">
        <f t="shared" si="11"/>
        <v>8</v>
      </c>
      <c r="U58" s="8">
        <f t="shared" si="12"/>
        <v>32</v>
      </c>
      <c r="V58" s="8">
        <f t="shared" si="13"/>
        <v>30</v>
      </c>
      <c r="W58" s="8">
        <f t="shared" si="14"/>
        <v>36</v>
      </c>
      <c r="X58" s="9" t="s">
        <v>24</v>
      </c>
      <c r="Y58" s="30" t="s">
        <v>463</v>
      </c>
      <c r="Z58" s="30"/>
      <c r="AA58" s="8">
        <v>0</v>
      </c>
      <c r="AB58" s="8">
        <v>0</v>
      </c>
      <c r="AC58" s="8">
        <v>0</v>
      </c>
      <c r="BP58" s="8">
        <v>0</v>
      </c>
      <c r="BQ58" s="8">
        <v>0</v>
      </c>
      <c r="BZ58" s="8">
        <v>6</v>
      </c>
      <c r="CD58" s="8">
        <v>1</v>
      </c>
      <c r="CI58" s="8">
        <v>3</v>
      </c>
      <c r="CJ58" s="8">
        <v>6</v>
      </c>
      <c r="CO58" s="8">
        <v>4</v>
      </c>
      <c r="CP58" s="8">
        <v>2</v>
      </c>
      <c r="CQ58" s="8">
        <v>6</v>
      </c>
      <c r="CR58" s="8">
        <v>6</v>
      </c>
      <c r="CS58" s="8">
        <v>1</v>
      </c>
      <c r="DE58" s="8">
        <v>1</v>
      </c>
      <c r="DO58" s="10">
        <f t="shared" si="15"/>
        <v>36</v>
      </c>
      <c r="DP58" s="8">
        <f t="shared" si="1"/>
        <v>4</v>
      </c>
      <c r="DQ58" s="8">
        <f t="shared" si="2"/>
        <v>2</v>
      </c>
    </row>
    <row r="59" spans="1:121" x14ac:dyDescent="0.2">
      <c r="A59" s="10" t="s">
        <v>99</v>
      </c>
      <c r="B59" s="10">
        <f t="shared" si="3"/>
        <v>37</v>
      </c>
      <c r="C59" s="8">
        <f t="shared" si="4"/>
        <v>37</v>
      </c>
      <c r="D59" s="8">
        <v>19</v>
      </c>
      <c r="E59" s="8">
        <v>11</v>
      </c>
      <c r="F59" s="8">
        <v>7</v>
      </c>
      <c r="G59" s="8">
        <v>52</v>
      </c>
      <c r="H59" s="8">
        <v>35</v>
      </c>
      <c r="I59" s="8">
        <f t="shared" si="5"/>
        <v>57</v>
      </c>
      <c r="J59" s="8">
        <f t="shared" si="6"/>
        <v>37</v>
      </c>
      <c r="K59" s="8">
        <v>8</v>
      </c>
      <c r="L59" s="8">
        <v>9</v>
      </c>
      <c r="M59" s="8">
        <v>20</v>
      </c>
      <c r="N59" s="8">
        <v>48</v>
      </c>
      <c r="O59" s="8">
        <v>74</v>
      </c>
      <c r="P59" s="8">
        <f t="shared" si="7"/>
        <v>29</v>
      </c>
      <c r="Q59" s="8">
        <f t="shared" si="8"/>
        <v>74</v>
      </c>
      <c r="R59" s="8">
        <f t="shared" si="9"/>
        <v>27</v>
      </c>
      <c r="S59" s="8">
        <f t="shared" si="10"/>
        <v>20</v>
      </c>
      <c r="T59" s="8">
        <f t="shared" si="11"/>
        <v>27</v>
      </c>
      <c r="U59" s="8">
        <f t="shared" si="12"/>
        <v>100</v>
      </c>
      <c r="V59" s="8">
        <f t="shared" si="13"/>
        <v>109</v>
      </c>
      <c r="W59" s="8">
        <f t="shared" si="14"/>
        <v>86</v>
      </c>
      <c r="X59" s="9" t="s">
        <v>17</v>
      </c>
      <c r="Y59" s="30" t="s">
        <v>393</v>
      </c>
      <c r="Z59" s="30"/>
      <c r="AA59" s="8">
        <v>11</v>
      </c>
      <c r="AB59" s="8">
        <v>4</v>
      </c>
      <c r="AC59" s="8">
        <v>15</v>
      </c>
      <c r="AD59" s="8">
        <v>2</v>
      </c>
      <c r="AE59" s="8">
        <v>1</v>
      </c>
      <c r="AF59" s="8">
        <v>2</v>
      </c>
      <c r="AI59" s="8">
        <v>0</v>
      </c>
      <c r="AJ59" s="8">
        <v>2</v>
      </c>
      <c r="AK59" s="8">
        <v>1</v>
      </c>
      <c r="AL59" s="8">
        <v>2</v>
      </c>
      <c r="AM59" s="8">
        <v>1</v>
      </c>
      <c r="AN59" s="8">
        <v>1</v>
      </c>
      <c r="AO59" s="8">
        <v>1</v>
      </c>
      <c r="AQ59" s="8">
        <v>0</v>
      </c>
      <c r="AR59" s="8">
        <v>1</v>
      </c>
      <c r="AS59" s="8">
        <v>2</v>
      </c>
      <c r="BD59" s="8">
        <v>4</v>
      </c>
      <c r="BE59" s="8">
        <v>1</v>
      </c>
      <c r="BF59" s="8">
        <v>4</v>
      </c>
      <c r="BH59" s="8">
        <v>3</v>
      </c>
      <c r="BI59" s="8">
        <v>4</v>
      </c>
      <c r="BJ59" s="8">
        <v>1</v>
      </c>
      <c r="BK59" s="8">
        <v>2</v>
      </c>
      <c r="BL59" s="8">
        <v>4</v>
      </c>
      <c r="BR59" s="8">
        <v>1</v>
      </c>
      <c r="BU59" s="8">
        <v>1</v>
      </c>
      <c r="BV59" s="8">
        <v>3</v>
      </c>
      <c r="BZ59" s="8">
        <v>3</v>
      </c>
      <c r="CA59" s="8">
        <v>6</v>
      </c>
      <c r="CD59" s="8">
        <v>3</v>
      </c>
      <c r="CE59" s="8">
        <v>2</v>
      </c>
      <c r="CF59" s="8">
        <v>3</v>
      </c>
      <c r="CG59" s="8">
        <v>2</v>
      </c>
      <c r="CH59" s="8">
        <v>6</v>
      </c>
      <c r="CN59" s="8">
        <v>6</v>
      </c>
      <c r="CO59" s="8">
        <v>3</v>
      </c>
      <c r="CP59" s="8">
        <v>1</v>
      </c>
      <c r="CQ59" s="8">
        <v>6</v>
      </c>
      <c r="CR59" s="8">
        <v>1</v>
      </c>
      <c r="CS59" s="8">
        <v>0</v>
      </c>
      <c r="DO59" s="10">
        <f t="shared" si="15"/>
        <v>86</v>
      </c>
      <c r="DP59" s="8">
        <f t="shared" si="1"/>
        <v>8</v>
      </c>
      <c r="DQ59" s="8">
        <f t="shared" si="2"/>
        <v>3</v>
      </c>
    </row>
    <row r="60" spans="1:121" x14ac:dyDescent="0.2">
      <c r="A60" s="10" t="s">
        <v>100</v>
      </c>
      <c r="B60" s="10">
        <f t="shared" si="3"/>
        <v>0</v>
      </c>
      <c r="AA60" s="8">
        <v>0</v>
      </c>
      <c r="AB60" s="8">
        <v>0</v>
      </c>
      <c r="AC60" s="8">
        <v>0</v>
      </c>
    </row>
    <row r="61" spans="1:121" x14ac:dyDescent="0.2">
      <c r="A61" s="10" t="s">
        <v>101</v>
      </c>
      <c r="B61" s="10">
        <f t="shared" si="3"/>
        <v>9</v>
      </c>
      <c r="C61" s="8">
        <f t="shared" si="4"/>
        <v>9</v>
      </c>
      <c r="D61" s="8">
        <v>1</v>
      </c>
      <c r="E61" s="8">
        <v>4</v>
      </c>
      <c r="F61" s="8">
        <v>4</v>
      </c>
      <c r="G61" s="8">
        <v>16</v>
      </c>
      <c r="H61" s="8">
        <v>16</v>
      </c>
      <c r="I61" s="8">
        <f t="shared" si="5"/>
        <v>6</v>
      </c>
      <c r="J61" s="8">
        <f t="shared" si="6"/>
        <v>9</v>
      </c>
      <c r="K61" s="8">
        <v>0</v>
      </c>
      <c r="L61" s="8">
        <v>2</v>
      </c>
      <c r="M61" s="8">
        <v>7</v>
      </c>
      <c r="N61" s="8">
        <v>7</v>
      </c>
      <c r="O61" s="8">
        <v>24</v>
      </c>
      <c r="P61" s="8">
        <f t="shared" si="7"/>
        <v>2</v>
      </c>
      <c r="Q61" s="8">
        <f t="shared" si="8"/>
        <v>18</v>
      </c>
      <c r="R61" s="8">
        <f t="shared" si="9"/>
        <v>1</v>
      </c>
      <c r="S61" s="8">
        <f t="shared" si="10"/>
        <v>6</v>
      </c>
      <c r="T61" s="8">
        <f t="shared" si="11"/>
        <v>11</v>
      </c>
      <c r="U61" s="8">
        <f t="shared" si="12"/>
        <v>23</v>
      </c>
      <c r="V61" s="8">
        <f t="shared" si="13"/>
        <v>40</v>
      </c>
      <c r="W61" s="8">
        <f t="shared" si="14"/>
        <v>8</v>
      </c>
      <c r="X61" s="9" t="s">
        <v>102</v>
      </c>
      <c r="Y61" s="30" t="s">
        <v>463</v>
      </c>
      <c r="Z61" s="30"/>
      <c r="AA61" s="8">
        <v>1</v>
      </c>
      <c r="AB61" s="8">
        <v>0</v>
      </c>
      <c r="AC61" s="8">
        <v>1</v>
      </c>
      <c r="BH61" s="8">
        <v>2</v>
      </c>
      <c r="BI61" s="8">
        <v>1</v>
      </c>
      <c r="BQ61" s="8">
        <v>0</v>
      </c>
      <c r="CL61" s="8">
        <v>1</v>
      </c>
      <c r="CM61" s="8">
        <v>0</v>
      </c>
      <c r="CN61" s="8">
        <v>1</v>
      </c>
      <c r="CQ61" s="8">
        <v>0</v>
      </c>
      <c r="DD61" s="8">
        <v>2</v>
      </c>
      <c r="DE61" s="8">
        <v>1</v>
      </c>
      <c r="DO61" s="10">
        <f t="shared" si="15"/>
        <v>8</v>
      </c>
      <c r="DP61" s="8">
        <f t="shared" si="1"/>
        <v>0</v>
      </c>
      <c r="DQ61" s="8">
        <f t="shared" si="2"/>
        <v>3</v>
      </c>
    </row>
    <row r="62" spans="1:121" x14ac:dyDescent="0.2">
      <c r="A62" s="10" t="s">
        <v>103</v>
      </c>
      <c r="B62" s="10">
        <f t="shared" si="3"/>
        <v>6</v>
      </c>
      <c r="C62" s="8">
        <f t="shared" si="4"/>
        <v>6</v>
      </c>
      <c r="D62" s="8">
        <v>2</v>
      </c>
      <c r="E62" s="8">
        <v>0</v>
      </c>
      <c r="F62" s="8">
        <v>4</v>
      </c>
      <c r="G62" s="8">
        <v>4</v>
      </c>
      <c r="H62" s="8">
        <v>10</v>
      </c>
      <c r="I62" s="8">
        <f t="shared" si="5"/>
        <v>6</v>
      </c>
      <c r="J62" s="8">
        <f t="shared" si="6"/>
        <v>6</v>
      </c>
      <c r="K62" s="8">
        <v>2</v>
      </c>
      <c r="L62" s="8">
        <v>3</v>
      </c>
      <c r="M62" s="8">
        <v>1</v>
      </c>
      <c r="N62" s="8">
        <v>6</v>
      </c>
      <c r="O62" s="8">
        <v>5</v>
      </c>
      <c r="P62" s="8">
        <f t="shared" si="7"/>
        <v>9</v>
      </c>
      <c r="Q62" s="8">
        <f t="shared" si="8"/>
        <v>12</v>
      </c>
      <c r="R62" s="8">
        <f t="shared" si="9"/>
        <v>4</v>
      </c>
      <c r="S62" s="8">
        <f t="shared" si="10"/>
        <v>3</v>
      </c>
      <c r="T62" s="8">
        <f t="shared" si="11"/>
        <v>5</v>
      </c>
      <c r="U62" s="8">
        <f t="shared" si="12"/>
        <v>10</v>
      </c>
      <c r="V62" s="8">
        <f t="shared" si="13"/>
        <v>15</v>
      </c>
      <c r="W62" s="8">
        <f t="shared" si="14"/>
        <v>15</v>
      </c>
      <c r="X62" s="9" t="s">
        <v>38</v>
      </c>
      <c r="Y62" s="30" t="s">
        <v>393</v>
      </c>
      <c r="Z62" s="30"/>
      <c r="AA62" s="8">
        <v>0</v>
      </c>
      <c r="AB62" s="8">
        <v>0</v>
      </c>
      <c r="AC62" s="8">
        <v>0</v>
      </c>
      <c r="CN62" s="8">
        <v>3</v>
      </c>
      <c r="CO62" s="8">
        <v>1</v>
      </c>
      <c r="CP62" s="8">
        <v>3</v>
      </c>
      <c r="CQ62" s="8">
        <v>3</v>
      </c>
      <c r="CR62" s="8">
        <v>4</v>
      </c>
      <c r="CS62" s="8">
        <v>1</v>
      </c>
      <c r="DO62" s="10">
        <f t="shared" si="15"/>
        <v>15</v>
      </c>
      <c r="DP62" s="8">
        <f t="shared" si="1"/>
        <v>0</v>
      </c>
      <c r="DQ62" s="8">
        <f t="shared" si="2"/>
        <v>0</v>
      </c>
    </row>
    <row r="63" spans="1:121" x14ac:dyDescent="0.2">
      <c r="A63" s="10" t="s">
        <v>104</v>
      </c>
      <c r="B63" s="10">
        <f t="shared" si="3"/>
        <v>3</v>
      </c>
      <c r="C63" s="8">
        <f t="shared" si="4"/>
        <v>3</v>
      </c>
      <c r="D63" s="8">
        <v>0</v>
      </c>
      <c r="E63" s="8">
        <v>2</v>
      </c>
      <c r="F63" s="8">
        <v>1</v>
      </c>
      <c r="G63" s="8">
        <v>1</v>
      </c>
      <c r="H63" s="8">
        <v>2</v>
      </c>
      <c r="I63" s="8">
        <f t="shared" si="5"/>
        <v>2</v>
      </c>
      <c r="J63" s="8">
        <f t="shared" si="6"/>
        <v>3</v>
      </c>
      <c r="K63" s="8">
        <v>0</v>
      </c>
      <c r="L63" s="8">
        <v>0</v>
      </c>
      <c r="M63" s="8">
        <v>3</v>
      </c>
      <c r="N63" s="8">
        <v>4</v>
      </c>
      <c r="O63" s="8">
        <v>7</v>
      </c>
      <c r="P63" s="8">
        <f t="shared" si="7"/>
        <v>0</v>
      </c>
      <c r="Q63" s="8">
        <f t="shared" si="8"/>
        <v>6</v>
      </c>
      <c r="R63" s="8">
        <f t="shared" si="9"/>
        <v>0</v>
      </c>
      <c r="S63" s="8">
        <f t="shared" si="10"/>
        <v>2</v>
      </c>
      <c r="T63" s="8">
        <f t="shared" si="11"/>
        <v>4</v>
      </c>
      <c r="U63" s="8">
        <f t="shared" si="12"/>
        <v>5</v>
      </c>
      <c r="V63" s="8">
        <f t="shared" si="13"/>
        <v>9</v>
      </c>
      <c r="W63" s="8">
        <f t="shared" si="14"/>
        <v>2</v>
      </c>
      <c r="X63" s="9" t="s">
        <v>105</v>
      </c>
      <c r="Y63" s="9" t="s">
        <v>26</v>
      </c>
      <c r="AA63" s="8">
        <v>0</v>
      </c>
      <c r="AB63" s="8">
        <v>0</v>
      </c>
      <c r="AC63" s="8">
        <v>0</v>
      </c>
      <c r="CE63" s="8">
        <v>1</v>
      </c>
      <c r="CF63" s="8">
        <v>0</v>
      </c>
      <c r="CG63" s="8">
        <v>1</v>
      </c>
      <c r="DO63" s="10">
        <f t="shared" si="15"/>
        <v>2</v>
      </c>
      <c r="DP63" s="8">
        <f t="shared" si="1"/>
        <v>0</v>
      </c>
      <c r="DQ63" s="8">
        <f t="shared" si="2"/>
        <v>1</v>
      </c>
    </row>
    <row r="64" spans="1:121" x14ac:dyDescent="0.2">
      <c r="A64" s="10" t="s">
        <v>106</v>
      </c>
      <c r="B64" s="10">
        <f t="shared" si="3"/>
        <v>1</v>
      </c>
      <c r="C64" s="8">
        <f t="shared" si="4"/>
        <v>1</v>
      </c>
      <c r="D64" s="8">
        <v>1</v>
      </c>
      <c r="E64" s="8">
        <v>0</v>
      </c>
      <c r="F64" s="8">
        <v>0</v>
      </c>
      <c r="G64" s="8">
        <v>2</v>
      </c>
      <c r="H64" s="8">
        <v>1</v>
      </c>
      <c r="I64" s="8">
        <f t="shared" si="5"/>
        <v>3</v>
      </c>
      <c r="J64" s="8">
        <f t="shared" si="6"/>
        <v>1</v>
      </c>
      <c r="K64" s="8">
        <v>0</v>
      </c>
      <c r="L64" s="8">
        <v>0</v>
      </c>
      <c r="M64" s="8">
        <v>1</v>
      </c>
      <c r="N64" s="8">
        <v>0</v>
      </c>
      <c r="O64" s="8">
        <v>4</v>
      </c>
      <c r="P64" s="8">
        <f t="shared" si="7"/>
        <v>0</v>
      </c>
      <c r="Q64" s="8">
        <f t="shared" si="8"/>
        <v>2</v>
      </c>
      <c r="R64" s="8">
        <f t="shared" si="9"/>
        <v>1</v>
      </c>
      <c r="S64" s="8">
        <f t="shared" si="10"/>
        <v>0</v>
      </c>
      <c r="T64" s="8">
        <f t="shared" si="11"/>
        <v>1</v>
      </c>
      <c r="U64" s="8">
        <f t="shared" si="12"/>
        <v>2</v>
      </c>
      <c r="V64" s="8">
        <f t="shared" si="13"/>
        <v>5</v>
      </c>
      <c r="W64" s="8">
        <f t="shared" si="14"/>
        <v>3</v>
      </c>
      <c r="X64" s="9" t="s">
        <v>38</v>
      </c>
      <c r="Y64" s="9" t="s">
        <v>38</v>
      </c>
      <c r="AA64" s="8">
        <v>0</v>
      </c>
      <c r="AB64" s="8">
        <v>0</v>
      </c>
      <c r="AC64" s="8">
        <v>0</v>
      </c>
      <c r="CN64" s="8">
        <v>3</v>
      </c>
      <c r="DO64" s="10">
        <f t="shared" si="15"/>
        <v>3</v>
      </c>
      <c r="DP64" s="8">
        <f t="shared" si="1"/>
        <v>0</v>
      </c>
      <c r="DQ64" s="8">
        <f t="shared" si="2"/>
        <v>0</v>
      </c>
    </row>
    <row r="65" spans="1:121" x14ac:dyDescent="0.2">
      <c r="A65" s="10" t="s">
        <v>107</v>
      </c>
      <c r="B65" s="10">
        <f t="shared" si="3"/>
        <v>1</v>
      </c>
      <c r="C65" s="8">
        <f t="shared" si="4"/>
        <v>1</v>
      </c>
      <c r="D65" s="8">
        <v>0</v>
      </c>
      <c r="E65" s="8">
        <v>0</v>
      </c>
      <c r="F65" s="8">
        <v>1</v>
      </c>
      <c r="G65" s="8">
        <v>0</v>
      </c>
      <c r="H65" s="8">
        <v>1</v>
      </c>
      <c r="I65" s="8">
        <f t="shared" si="5"/>
        <v>0</v>
      </c>
      <c r="J65" s="8">
        <f t="shared" si="6"/>
        <v>1</v>
      </c>
      <c r="K65" s="8">
        <v>0</v>
      </c>
      <c r="L65" s="8">
        <v>0</v>
      </c>
      <c r="M65" s="8">
        <v>1</v>
      </c>
      <c r="N65" s="8">
        <v>1</v>
      </c>
      <c r="O65" s="8">
        <v>2</v>
      </c>
      <c r="P65" s="8">
        <f t="shared" si="7"/>
        <v>0</v>
      </c>
      <c r="Q65" s="8">
        <f t="shared" si="8"/>
        <v>2</v>
      </c>
      <c r="R65" s="8">
        <f t="shared" si="9"/>
        <v>0</v>
      </c>
      <c r="S65" s="8">
        <f t="shared" si="10"/>
        <v>0</v>
      </c>
      <c r="T65" s="8">
        <f t="shared" si="11"/>
        <v>2</v>
      </c>
      <c r="U65" s="8">
        <f t="shared" si="12"/>
        <v>1</v>
      </c>
      <c r="V65" s="8">
        <f t="shared" si="13"/>
        <v>3</v>
      </c>
      <c r="W65" s="8">
        <f t="shared" si="14"/>
        <v>0</v>
      </c>
      <c r="X65" s="9" t="s">
        <v>24</v>
      </c>
      <c r="Y65" s="9" t="s">
        <v>24</v>
      </c>
      <c r="AA65" s="8">
        <v>0</v>
      </c>
      <c r="AB65" s="8">
        <v>0</v>
      </c>
      <c r="AC65" s="8">
        <v>0</v>
      </c>
      <c r="BP65" s="8">
        <v>0</v>
      </c>
      <c r="DO65" s="10">
        <f t="shared" si="15"/>
        <v>0</v>
      </c>
      <c r="DP65" s="8">
        <f t="shared" si="1"/>
        <v>0</v>
      </c>
      <c r="DQ65" s="8">
        <f t="shared" si="2"/>
        <v>1</v>
      </c>
    </row>
    <row r="66" spans="1:121" x14ac:dyDescent="0.2">
      <c r="A66" s="10" t="s">
        <v>108</v>
      </c>
      <c r="B66" s="10">
        <f t="shared" si="3"/>
        <v>37</v>
      </c>
      <c r="C66" s="8">
        <f t="shared" si="4"/>
        <v>37</v>
      </c>
      <c r="D66" s="8">
        <v>22</v>
      </c>
      <c r="E66" s="8">
        <v>6</v>
      </c>
      <c r="F66" s="8">
        <v>9</v>
      </c>
      <c r="G66" s="8">
        <v>78</v>
      </c>
      <c r="H66" s="8">
        <v>50</v>
      </c>
      <c r="I66" s="8">
        <f t="shared" si="5"/>
        <v>55</v>
      </c>
      <c r="J66" s="8">
        <f t="shared" si="6"/>
        <v>37</v>
      </c>
      <c r="K66" s="8">
        <v>11</v>
      </c>
      <c r="L66" s="8">
        <v>7</v>
      </c>
      <c r="M66" s="8">
        <v>19</v>
      </c>
      <c r="N66" s="8">
        <v>43</v>
      </c>
      <c r="O66" s="8">
        <v>73</v>
      </c>
      <c r="P66" s="8">
        <f t="shared" si="7"/>
        <v>34</v>
      </c>
      <c r="Q66" s="8">
        <f t="shared" si="8"/>
        <v>74</v>
      </c>
      <c r="R66" s="8">
        <f t="shared" si="9"/>
        <v>33</v>
      </c>
      <c r="S66" s="8">
        <f t="shared" si="10"/>
        <v>13</v>
      </c>
      <c r="T66" s="8">
        <f t="shared" si="11"/>
        <v>28</v>
      </c>
      <c r="U66" s="8">
        <f t="shared" si="12"/>
        <v>121</v>
      </c>
      <c r="V66" s="8">
        <f t="shared" si="13"/>
        <v>123</v>
      </c>
      <c r="W66" s="8">
        <f t="shared" si="14"/>
        <v>89</v>
      </c>
      <c r="X66" s="9" t="s">
        <v>29</v>
      </c>
      <c r="Y66" s="30" t="s">
        <v>463</v>
      </c>
      <c r="Z66" s="30"/>
      <c r="AA66" s="8">
        <v>17</v>
      </c>
      <c r="AB66" s="8">
        <v>6</v>
      </c>
      <c r="AC66" s="8">
        <v>23</v>
      </c>
      <c r="AG66" s="8">
        <v>2</v>
      </c>
      <c r="AH66" s="8">
        <v>4</v>
      </c>
      <c r="AI66" s="8">
        <v>2</v>
      </c>
      <c r="AJ66" s="8">
        <v>2</v>
      </c>
      <c r="AK66" s="8">
        <v>3</v>
      </c>
      <c r="AO66" s="8">
        <v>2</v>
      </c>
      <c r="AP66" s="8">
        <v>2</v>
      </c>
      <c r="AQ66" s="8">
        <v>1</v>
      </c>
      <c r="AR66" s="8">
        <v>1</v>
      </c>
      <c r="AS66" s="8">
        <v>3</v>
      </c>
      <c r="AT66" s="8">
        <v>3</v>
      </c>
      <c r="AU66" s="8">
        <v>2</v>
      </c>
      <c r="AV66" s="8">
        <v>4</v>
      </c>
      <c r="AW66" s="8">
        <v>1</v>
      </c>
      <c r="AX66" s="8">
        <v>2</v>
      </c>
      <c r="AY66" s="8">
        <v>2</v>
      </c>
      <c r="BA66" s="8">
        <v>2</v>
      </c>
      <c r="BB66" s="8">
        <v>4</v>
      </c>
      <c r="BC66" s="8">
        <v>2</v>
      </c>
      <c r="BD66" s="8">
        <v>2</v>
      </c>
      <c r="BG66" s="8">
        <v>2</v>
      </c>
      <c r="BM66" s="8">
        <v>1</v>
      </c>
      <c r="BR66" s="8">
        <v>0</v>
      </c>
      <c r="BV66" s="8">
        <v>4</v>
      </c>
      <c r="BW66" s="8">
        <v>6</v>
      </c>
      <c r="BX66" s="8">
        <v>4</v>
      </c>
      <c r="BY66" s="8">
        <v>6</v>
      </c>
      <c r="CB66" s="8">
        <v>1</v>
      </c>
      <c r="CC66" s="8">
        <v>1</v>
      </c>
      <c r="CG66" s="8">
        <v>0</v>
      </c>
      <c r="CO66" s="8">
        <v>0</v>
      </c>
      <c r="CP66" s="8">
        <v>6</v>
      </c>
      <c r="CQ66" s="8">
        <v>4</v>
      </c>
      <c r="CS66" s="8">
        <v>0</v>
      </c>
      <c r="DC66" s="8">
        <v>3</v>
      </c>
      <c r="DD66" s="8">
        <v>4</v>
      </c>
      <c r="DE66" s="8">
        <v>1</v>
      </c>
      <c r="DO66" s="10">
        <f t="shared" si="15"/>
        <v>89</v>
      </c>
      <c r="DP66" s="8">
        <f t="shared" si="1"/>
        <v>7</v>
      </c>
      <c r="DQ66" s="8">
        <f t="shared" si="2"/>
        <v>4</v>
      </c>
    </row>
    <row r="67" spans="1:121" x14ac:dyDescent="0.2">
      <c r="A67" s="10" t="s">
        <v>109</v>
      </c>
      <c r="B67" s="10">
        <f t="shared" si="3"/>
        <v>1</v>
      </c>
      <c r="C67" s="8">
        <f t="shared" si="4"/>
        <v>1</v>
      </c>
      <c r="D67" s="8">
        <v>1</v>
      </c>
      <c r="E67" s="8">
        <v>0</v>
      </c>
      <c r="F67" s="8">
        <v>0</v>
      </c>
      <c r="G67" s="8">
        <v>3</v>
      </c>
      <c r="H67" s="8">
        <v>1</v>
      </c>
      <c r="I67" s="8">
        <f t="shared" si="5"/>
        <v>3</v>
      </c>
      <c r="J67" s="8">
        <f t="shared" si="6"/>
        <v>1</v>
      </c>
      <c r="K67" s="8">
        <v>0</v>
      </c>
      <c r="L67" s="8">
        <v>0</v>
      </c>
      <c r="M67" s="8">
        <v>1</v>
      </c>
      <c r="N67" s="8">
        <v>1</v>
      </c>
      <c r="O67" s="8">
        <v>3</v>
      </c>
      <c r="P67" s="8">
        <f t="shared" si="7"/>
        <v>0</v>
      </c>
      <c r="Q67" s="8">
        <f t="shared" si="8"/>
        <v>2</v>
      </c>
      <c r="R67" s="8">
        <f t="shared" si="9"/>
        <v>1</v>
      </c>
      <c r="S67" s="8">
        <f t="shared" si="10"/>
        <v>0</v>
      </c>
      <c r="T67" s="8">
        <f t="shared" si="11"/>
        <v>1</v>
      </c>
      <c r="U67" s="8">
        <f t="shared" si="12"/>
        <v>4</v>
      </c>
      <c r="V67" s="8">
        <f t="shared" si="13"/>
        <v>4</v>
      </c>
      <c r="W67" s="8">
        <f t="shared" si="14"/>
        <v>3</v>
      </c>
      <c r="X67" s="9" t="s">
        <v>40</v>
      </c>
      <c r="Y67" s="9" t="s">
        <v>40</v>
      </c>
      <c r="AA67" s="8">
        <v>0</v>
      </c>
      <c r="AB67" s="8">
        <v>0</v>
      </c>
      <c r="AC67" s="8">
        <v>0</v>
      </c>
      <c r="CB67" s="8">
        <v>3</v>
      </c>
      <c r="DO67" s="10">
        <f t="shared" si="15"/>
        <v>3</v>
      </c>
      <c r="DP67" s="8">
        <f t="shared" si="1"/>
        <v>0</v>
      </c>
      <c r="DQ67" s="8">
        <f t="shared" si="2"/>
        <v>0</v>
      </c>
    </row>
    <row r="68" spans="1:121" x14ac:dyDescent="0.2">
      <c r="A68" s="10" t="s">
        <v>110</v>
      </c>
      <c r="B68" s="10">
        <f t="shared" si="3"/>
        <v>10</v>
      </c>
      <c r="C68" s="8">
        <f t="shared" si="4"/>
        <v>10</v>
      </c>
      <c r="D68" s="8">
        <v>6</v>
      </c>
      <c r="E68" s="8">
        <v>2</v>
      </c>
      <c r="F68" s="8">
        <v>2</v>
      </c>
      <c r="G68" s="8">
        <v>21</v>
      </c>
      <c r="H68" s="8">
        <v>16</v>
      </c>
      <c r="I68" s="8">
        <f t="shared" si="5"/>
        <v>16</v>
      </c>
      <c r="J68" s="8">
        <f t="shared" si="6"/>
        <v>10</v>
      </c>
      <c r="K68" s="8">
        <v>2</v>
      </c>
      <c r="L68" s="8">
        <v>2</v>
      </c>
      <c r="M68" s="8">
        <v>6</v>
      </c>
      <c r="N68" s="8">
        <v>14</v>
      </c>
      <c r="O68" s="8">
        <v>21</v>
      </c>
      <c r="P68" s="8">
        <f t="shared" si="7"/>
        <v>7</v>
      </c>
      <c r="Q68" s="8">
        <f t="shared" si="8"/>
        <v>20</v>
      </c>
      <c r="R68" s="8">
        <f t="shared" si="9"/>
        <v>8</v>
      </c>
      <c r="S68" s="8">
        <f t="shared" si="10"/>
        <v>4</v>
      </c>
      <c r="T68" s="8">
        <f t="shared" si="11"/>
        <v>8</v>
      </c>
      <c r="U68" s="8">
        <f t="shared" si="12"/>
        <v>35</v>
      </c>
      <c r="V68" s="8">
        <f t="shared" si="13"/>
        <v>37</v>
      </c>
      <c r="W68" s="8">
        <f t="shared" si="14"/>
        <v>23</v>
      </c>
      <c r="X68" s="9" t="s">
        <v>19</v>
      </c>
      <c r="Y68" s="9" t="s">
        <v>38</v>
      </c>
      <c r="AA68" s="8">
        <v>4</v>
      </c>
      <c r="AB68" s="8">
        <v>1</v>
      </c>
      <c r="AC68" s="8">
        <v>5</v>
      </c>
      <c r="AZ68" s="8">
        <v>1</v>
      </c>
      <c r="BB68" s="8">
        <v>2</v>
      </c>
      <c r="BC68" s="8">
        <v>0</v>
      </c>
      <c r="BF68" s="8">
        <v>3</v>
      </c>
      <c r="BG68" s="8">
        <v>2</v>
      </c>
      <c r="BP68" s="8">
        <v>4</v>
      </c>
      <c r="BZ68" s="8">
        <v>1</v>
      </c>
      <c r="CL68" s="8">
        <v>4</v>
      </c>
      <c r="CM68" s="8">
        <v>3</v>
      </c>
      <c r="CN68" s="8">
        <v>3</v>
      </c>
      <c r="DO68" s="10">
        <f t="shared" si="15"/>
        <v>23</v>
      </c>
      <c r="DP68" s="8">
        <f t="shared" ref="DP68:DP118" si="31">COUNTIF(AD68:BV68,"=4")+COUNTIF(BW68:DK68,"=6")</f>
        <v>1</v>
      </c>
      <c r="DQ68" s="8">
        <f t="shared" ref="DQ68:DQ118" si="32">COUNTIF(AD68:DK68,"=0")</f>
        <v>1</v>
      </c>
    </row>
    <row r="69" spans="1:121" x14ac:dyDescent="0.2">
      <c r="A69" s="10" t="s">
        <v>462</v>
      </c>
      <c r="B69" s="10">
        <f t="shared" si="3"/>
        <v>0</v>
      </c>
    </row>
    <row r="70" spans="1:121" x14ac:dyDescent="0.2">
      <c r="A70" s="10" t="s">
        <v>294</v>
      </c>
      <c r="B70" s="10">
        <f>MAX(C70,J70)</f>
        <v>4</v>
      </c>
      <c r="C70" s="8">
        <f t="shared" si="4"/>
        <v>4</v>
      </c>
      <c r="D70" s="8">
        <v>3</v>
      </c>
      <c r="E70" s="8">
        <v>0</v>
      </c>
      <c r="F70" s="8">
        <v>1</v>
      </c>
      <c r="G70" s="8">
        <v>6</v>
      </c>
      <c r="H70" s="8">
        <v>6</v>
      </c>
      <c r="I70" s="8">
        <f t="shared" si="5"/>
        <v>9</v>
      </c>
      <c r="J70" s="8">
        <f t="shared" si="6"/>
        <v>4</v>
      </c>
      <c r="K70" s="8">
        <v>0</v>
      </c>
      <c r="L70" s="8">
        <v>4</v>
      </c>
      <c r="M70" s="8">
        <v>0</v>
      </c>
      <c r="N70" s="8">
        <v>4</v>
      </c>
      <c r="O70" s="8">
        <v>4</v>
      </c>
      <c r="P70" s="8">
        <f t="shared" si="7"/>
        <v>4</v>
      </c>
      <c r="Q70" s="8">
        <f t="shared" ref="Q70:W70" si="33">C70+J70</f>
        <v>8</v>
      </c>
      <c r="R70" s="8">
        <f t="shared" si="33"/>
        <v>3</v>
      </c>
      <c r="S70" s="8">
        <f t="shared" si="33"/>
        <v>4</v>
      </c>
      <c r="T70" s="8">
        <f t="shared" si="33"/>
        <v>1</v>
      </c>
      <c r="U70" s="8">
        <f t="shared" si="33"/>
        <v>10</v>
      </c>
      <c r="V70" s="8">
        <f t="shared" si="33"/>
        <v>10</v>
      </c>
      <c r="W70" s="8">
        <f t="shared" si="33"/>
        <v>13</v>
      </c>
      <c r="X70" s="30" t="s">
        <v>455</v>
      </c>
      <c r="Y70" s="30" t="s">
        <v>463</v>
      </c>
      <c r="Z70" s="30"/>
      <c r="AA70" s="8">
        <v>0</v>
      </c>
      <c r="AB70" s="8">
        <v>0</v>
      </c>
      <c r="AC70" s="8">
        <v>0</v>
      </c>
      <c r="DB70" s="8">
        <v>1</v>
      </c>
      <c r="DC70" s="8">
        <v>4</v>
      </c>
      <c r="DD70" s="8">
        <v>4</v>
      </c>
      <c r="DE70" s="8">
        <v>4</v>
      </c>
      <c r="DO70" s="10">
        <f t="shared" si="15"/>
        <v>13</v>
      </c>
      <c r="DP70" s="8">
        <f t="shared" si="31"/>
        <v>0</v>
      </c>
      <c r="DQ70" s="8">
        <f t="shared" si="32"/>
        <v>0</v>
      </c>
    </row>
    <row r="71" spans="1:121" x14ac:dyDescent="0.2">
      <c r="A71" s="10" t="s">
        <v>111</v>
      </c>
      <c r="B71" s="10">
        <f t="shared" si="3"/>
        <v>2</v>
      </c>
      <c r="C71" s="8">
        <f t="shared" si="4"/>
        <v>2</v>
      </c>
      <c r="D71" s="8">
        <v>2</v>
      </c>
      <c r="E71" s="8">
        <v>0</v>
      </c>
      <c r="F71" s="8">
        <v>0</v>
      </c>
      <c r="G71" s="8">
        <v>4</v>
      </c>
      <c r="H71" s="8">
        <v>0</v>
      </c>
      <c r="I71" s="8">
        <f t="shared" si="5"/>
        <v>4</v>
      </c>
      <c r="J71" s="8">
        <f t="shared" si="6"/>
        <v>2</v>
      </c>
      <c r="K71" s="8">
        <v>1</v>
      </c>
      <c r="L71" s="8">
        <v>0</v>
      </c>
      <c r="M71" s="8">
        <v>1</v>
      </c>
      <c r="N71" s="8">
        <v>6</v>
      </c>
      <c r="O71" s="8">
        <v>5</v>
      </c>
      <c r="P71" s="8">
        <f t="shared" si="7"/>
        <v>2</v>
      </c>
      <c r="Q71" s="8">
        <f t="shared" si="8"/>
        <v>4</v>
      </c>
      <c r="R71" s="8">
        <f t="shared" si="9"/>
        <v>3</v>
      </c>
      <c r="S71" s="8">
        <f t="shared" si="10"/>
        <v>0</v>
      </c>
      <c r="T71" s="8">
        <f t="shared" si="11"/>
        <v>1</v>
      </c>
      <c r="U71" s="8">
        <f t="shared" si="12"/>
        <v>10</v>
      </c>
      <c r="V71" s="8">
        <f t="shared" si="13"/>
        <v>5</v>
      </c>
      <c r="W71" s="8">
        <f t="shared" si="14"/>
        <v>6</v>
      </c>
      <c r="X71" s="9" t="s">
        <v>17</v>
      </c>
      <c r="Y71" s="9" t="s">
        <v>94</v>
      </c>
      <c r="AA71" s="8">
        <v>2</v>
      </c>
      <c r="AB71" s="8">
        <v>1</v>
      </c>
      <c r="AC71" s="8">
        <v>3</v>
      </c>
      <c r="AD71" s="8">
        <v>2</v>
      </c>
      <c r="AE71" s="8">
        <v>4</v>
      </c>
      <c r="DO71" s="10">
        <f t="shared" si="15"/>
        <v>6</v>
      </c>
      <c r="DP71" s="8">
        <f t="shared" si="31"/>
        <v>1</v>
      </c>
      <c r="DQ71" s="8">
        <f t="shared" si="32"/>
        <v>0</v>
      </c>
    </row>
    <row r="72" spans="1:121" x14ac:dyDescent="0.2">
      <c r="A72" s="10" t="s">
        <v>112</v>
      </c>
      <c r="B72" s="10">
        <f t="shared" si="3"/>
        <v>15</v>
      </c>
      <c r="C72" s="8">
        <f t="shared" si="4"/>
        <v>15</v>
      </c>
      <c r="D72" s="8">
        <v>14</v>
      </c>
      <c r="E72" s="8">
        <v>0</v>
      </c>
      <c r="F72" s="8">
        <v>1</v>
      </c>
      <c r="G72" s="8">
        <v>36</v>
      </c>
      <c r="H72" s="8">
        <v>9</v>
      </c>
      <c r="I72" s="8">
        <f t="shared" si="5"/>
        <v>28</v>
      </c>
      <c r="J72" s="8">
        <f t="shared" si="6"/>
        <v>15</v>
      </c>
      <c r="K72" s="8">
        <v>4</v>
      </c>
      <c r="L72" s="8">
        <v>2</v>
      </c>
      <c r="M72" s="8">
        <v>9</v>
      </c>
      <c r="N72" s="8">
        <v>22</v>
      </c>
      <c r="O72" s="8">
        <v>29</v>
      </c>
      <c r="P72" s="8">
        <f t="shared" si="7"/>
        <v>10</v>
      </c>
      <c r="Q72" s="8">
        <f t="shared" si="8"/>
        <v>30</v>
      </c>
      <c r="R72" s="8">
        <f t="shared" si="9"/>
        <v>18</v>
      </c>
      <c r="S72" s="8">
        <f t="shared" si="10"/>
        <v>2</v>
      </c>
      <c r="T72" s="8">
        <f t="shared" si="11"/>
        <v>10</v>
      </c>
      <c r="U72" s="8">
        <f t="shared" si="12"/>
        <v>58</v>
      </c>
      <c r="V72" s="8">
        <f t="shared" si="13"/>
        <v>38</v>
      </c>
      <c r="W72" s="8">
        <f t="shared" si="14"/>
        <v>38</v>
      </c>
      <c r="X72" s="9" t="s">
        <v>17</v>
      </c>
      <c r="Y72" s="9" t="s">
        <v>47</v>
      </c>
      <c r="AA72" s="8">
        <v>14</v>
      </c>
      <c r="AB72" s="8">
        <v>4</v>
      </c>
      <c r="AC72" s="8">
        <v>18</v>
      </c>
      <c r="AD72" s="8">
        <v>3</v>
      </c>
      <c r="AE72" s="8">
        <v>2</v>
      </c>
      <c r="AF72" s="8">
        <v>4</v>
      </c>
      <c r="AG72" s="8">
        <v>4</v>
      </c>
      <c r="AH72" s="8">
        <v>2</v>
      </c>
      <c r="AI72" s="8">
        <v>2</v>
      </c>
      <c r="AJ72" s="8">
        <v>4</v>
      </c>
      <c r="AK72" s="8">
        <v>2</v>
      </c>
      <c r="AL72" s="8">
        <v>2</v>
      </c>
      <c r="AM72" s="8">
        <v>2</v>
      </c>
      <c r="AN72" s="8">
        <v>2</v>
      </c>
      <c r="AO72" s="8">
        <v>2</v>
      </c>
      <c r="AP72" s="8">
        <v>2</v>
      </c>
      <c r="AQ72" s="8">
        <v>2</v>
      </c>
      <c r="AR72" s="8">
        <v>3</v>
      </c>
      <c r="DO72" s="10">
        <f t="shared" si="15"/>
        <v>38</v>
      </c>
      <c r="DP72" s="8">
        <f t="shared" si="31"/>
        <v>3</v>
      </c>
      <c r="DQ72" s="8">
        <f t="shared" si="32"/>
        <v>0</v>
      </c>
    </row>
    <row r="73" spans="1:121" x14ac:dyDescent="0.2">
      <c r="A73" s="10" t="s">
        <v>113</v>
      </c>
      <c r="B73" s="10">
        <f t="shared" si="3"/>
        <v>0</v>
      </c>
      <c r="AA73" s="8">
        <v>0</v>
      </c>
      <c r="AB73" s="8">
        <v>0</v>
      </c>
      <c r="AC73" s="8">
        <v>0</v>
      </c>
    </row>
    <row r="74" spans="1:121" x14ac:dyDescent="0.2">
      <c r="A74" s="10" t="s">
        <v>114</v>
      </c>
      <c r="B74" s="10">
        <f t="shared" si="3"/>
        <v>18</v>
      </c>
      <c r="C74" s="8">
        <f t="shared" si="4"/>
        <v>18</v>
      </c>
      <c r="D74" s="8">
        <v>13</v>
      </c>
      <c r="E74" s="8">
        <v>1</v>
      </c>
      <c r="F74" s="8">
        <v>4</v>
      </c>
      <c r="G74" s="8">
        <v>31</v>
      </c>
      <c r="H74" s="8">
        <v>11</v>
      </c>
      <c r="I74" s="8">
        <f t="shared" si="5"/>
        <v>31</v>
      </c>
      <c r="J74" s="8">
        <f t="shared" si="6"/>
        <v>18</v>
      </c>
      <c r="K74" s="8">
        <v>4</v>
      </c>
      <c r="L74" s="8">
        <v>6</v>
      </c>
      <c r="M74" s="8">
        <v>8</v>
      </c>
      <c r="N74" s="8">
        <v>23</v>
      </c>
      <c r="O74" s="8">
        <v>28</v>
      </c>
      <c r="P74" s="8">
        <f t="shared" si="7"/>
        <v>15</v>
      </c>
      <c r="Q74" s="8">
        <f t="shared" si="8"/>
        <v>36</v>
      </c>
      <c r="R74" s="8">
        <f t="shared" si="9"/>
        <v>17</v>
      </c>
      <c r="S74" s="8">
        <f t="shared" si="10"/>
        <v>7</v>
      </c>
      <c r="T74" s="8">
        <f t="shared" si="11"/>
        <v>12</v>
      </c>
      <c r="U74" s="8">
        <f t="shared" si="12"/>
        <v>54</v>
      </c>
      <c r="V74" s="8">
        <f t="shared" si="13"/>
        <v>39</v>
      </c>
      <c r="W74" s="8">
        <f t="shared" si="14"/>
        <v>46</v>
      </c>
      <c r="X74" s="9" t="s">
        <v>42</v>
      </c>
      <c r="Y74" s="30" t="s">
        <v>463</v>
      </c>
      <c r="Z74" s="30"/>
      <c r="AA74" s="8">
        <v>9</v>
      </c>
      <c r="AB74" s="8">
        <v>3</v>
      </c>
      <c r="AC74" s="8">
        <v>12</v>
      </c>
      <c r="BA74" s="8">
        <v>2</v>
      </c>
      <c r="BD74" s="8">
        <v>4</v>
      </c>
      <c r="BE74" s="8">
        <v>3</v>
      </c>
      <c r="BF74" s="8">
        <v>2</v>
      </c>
      <c r="BH74" s="8">
        <v>2</v>
      </c>
      <c r="BI74" s="8">
        <v>0</v>
      </c>
      <c r="BJ74" s="8">
        <v>2</v>
      </c>
      <c r="BK74" s="8">
        <v>4</v>
      </c>
      <c r="BL74" s="8">
        <v>4</v>
      </c>
      <c r="BS74" s="8">
        <v>2</v>
      </c>
      <c r="BT74" s="8">
        <v>1</v>
      </c>
      <c r="BU74" s="8">
        <v>2</v>
      </c>
      <c r="BZ74" s="8">
        <v>4</v>
      </c>
      <c r="CA74" s="8">
        <v>4</v>
      </c>
      <c r="CB74" s="8">
        <v>4</v>
      </c>
      <c r="DC74" s="8">
        <v>3</v>
      </c>
      <c r="DD74" s="8">
        <v>0</v>
      </c>
      <c r="DE74" s="8">
        <v>3</v>
      </c>
      <c r="DO74" s="10">
        <f t="shared" si="15"/>
        <v>46</v>
      </c>
      <c r="DP74" s="8">
        <f t="shared" si="31"/>
        <v>3</v>
      </c>
      <c r="DQ74" s="8">
        <f t="shared" si="32"/>
        <v>2</v>
      </c>
    </row>
    <row r="75" spans="1:121" x14ac:dyDescent="0.2">
      <c r="A75" s="10" t="s">
        <v>115</v>
      </c>
      <c r="B75" s="10">
        <f t="shared" si="3"/>
        <v>24</v>
      </c>
      <c r="C75" s="8">
        <f t="shared" si="4"/>
        <v>24</v>
      </c>
      <c r="D75" s="8">
        <v>9</v>
      </c>
      <c r="E75" s="8">
        <v>7</v>
      </c>
      <c r="F75" s="8">
        <v>8</v>
      </c>
      <c r="G75" s="8">
        <v>31</v>
      </c>
      <c r="H75" s="8">
        <v>28</v>
      </c>
      <c r="I75" s="8">
        <f t="shared" si="5"/>
        <v>31</v>
      </c>
      <c r="J75" s="8">
        <f t="shared" si="6"/>
        <v>24</v>
      </c>
      <c r="K75" s="8">
        <v>4</v>
      </c>
      <c r="L75" s="8">
        <v>7</v>
      </c>
      <c r="M75" s="8">
        <v>13</v>
      </c>
      <c r="N75" s="8">
        <v>24</v>
      </c>
      <c r="O75" s="8">
        <v>46</v>
      </c>
      <c r="P75" s="8">
        <f t="shared" si="7"/>
        <v>18</v>
      </c>
      <c r="Q75" s="8">
        <f t="shared" si="8"/>
        <v>48</v>
      </c>
      <c r="R75" s="8">
        <f t="shared" si="9"/>
        <v>13</v>
      </c>
      <c r="S75" s="8">
        <f t="shared" si="10"/>
        <v>14</v>
      </c>
      <c r="T75" s="8">
        <f t="shared" si="11"/>
        <v>21</v>
      </c>
      <c r="U75" s="8">
        <f t="shared" si="12"/>
        <v>55</v>
      </c>
      <c r="V75" s="8">
        <f t="shared" si="13"/>
        <v>74</v>
      </c>
      <c r="W75" s="8">
        <f t="shared" si="14"/>
        <v>49</v>
      </c>
      <c r="X75" s="9" t="s">
        <v>19</v>
      </c>
      <c r="Y75" s="30" t="s">
        <v>463</v>
      </c>
      <c r="Z75" s="30"/>
      <c r="AA75" s="8">
        <v>3</v>
      </c>
      <c r="AB75" s="8">
        <v>1</v>
      </c>
      <c r="AC75" s="8">
        <v>4</v>
      </c>
      <c r="AZ75" s="8">
        <v>4</v>
      </c>
      <c r="BB75" s="8">
        <v>0</v>
      </c>
      <c r="BK75" s="8">
        <v>2</v>
      </c>
      <c r="BL75" s="8">
        <v>2</v>
      </c>
      <c r="BR75" s="8">
        <v>0</v>
      </c>
      <c r="BS75" s="8">
        <v>1</v>
      </c>
      <c r="BT75" s="8">
        <v>2</v>
      </c>
      <c r="BU75" s="8">
        <v>0</v>
      </c>
      <c r="BV75" s="8">
        <v>0</v>
      </c>
      <c r="BW75" s="8">
        <v>3</v>
      </c>
      <c r="BX75" s="8">
        <v>4</v>
      </c>
      <c r="BY75" s="8">
        <v>6</v>
      </c>
      <c r="CC75" s="8">
        <v>2</v>
      </c>
      <c r="CF75" s="8">
        <v>0</v>
      </c>
      <c r="CG75" s="8">
        <v>2</v>
      </c>
      <c r="CH75" s="8">
        <v>3</v>
      </c>
      <c r="CM75" s="8">
        <v>2</v>
      </c>
      <c r="CN75" s="8">
        <v>2</v>
      </c>
      <c r="CO75" s="8">
        <v>0</v>
      </c>
      <c r="CS75" s="8">
        <v>3</v>
      </c>
      <c r="DB75" s="8">
        <v>4</v>
      </c>
      <c r="DC75" s="8">
        <v>6</v>
      </c>
      <c r="DD75" s="8">
        <v>1</v>
      </c>
      <c r="DE75" s="8">
        <v>0</v>
      </c>
      <c r="DO75" s="10">
        <f t="shared" si="15"/>
        <v>49</v>
      </c>
      <c r="DP75" s="8">
        <f t="shared" si="31"/>
        <v>3</v>
      </c>
      <c r="DQ75" s="8">
        <f t="shared" si="32"/>
        <v>7</v>
      </c>
    </row>
    <row r="76" spans="1:121" x14ac:dyDescent="0.2">
      <c r="A76" s="10" t="s">
        <v>116</v>
      </c>
      <c r="B76" s="10">
        <f t="shared" ref="B76:B118" si="34">MAX(C76,J76)</f>
        <v>2</v>
      </c>
      <c r="C76" s="8">
        <f t="shared" si="4"/>
        <v>2</v>
      </c>
      <c r="D76" s="8">
        <v>1</v>
      </c>
      <c r="E76" s="8">
        <v>0</v>
      </c>
      <c r="F76" s="8">
        <v>1</v>
      </c>
      <c r="G76" s="8">
        <v>2</v>
      </c>
      <c r="H76" s="8">
        <v>2</v>
      </c>
      <c r="I76" s="8">
        <f t="shared" si="5"/>
        <v>2</v>
      </c>
      <c r="J76" s="8">
        <f t="shared" si="6"/>
        <v>2</v>
      </c>
      <c r="K76" s="8">
        <v>1</v>
      </c>
      <c r="L76" s="8">
        <v>0</v>
      </c>
      <c r="M76" s="8">
        <v>1</v>
      </c>
      <c r="N76" s="8">
        <v>3</v>
      </c>
      <c r="O76" s="8">
        <v>3</v>
      </c>
      <c r="P76" s="8">
        <f t="shared" si="7"/>
        <v>2</v>
      </c>
      <c r="Q76" s="8">
        <f t="shared" si="8"/>
        <v>4</v>
      </c>
      <c r="R76" s="8">
        <f t="shared" si="9"/>
        <v>2</v>
      </c>
      <c r="S76" s="8">
        <f t="shared" si="10"/>
        <v>0</v>
      </c>
      <c r="T76" s="8">
        <f t="shared" si="11"/>
        <v>2</v>
      </c>
      <c r="U76" s="8">
        <f t="shared" si="12"/>
        <v>5</v>
      </c>
      <c r="V76" s="8">
        <f t="shared" si="13"/>
        <v>5</v>
      </c>
      <c r="W76" s="8">
        <f t="shared" si="14"/>
        <v>4</v>
      </c>
      <c r="X76" s="9" t="s">
        <v>42</v>
      </c>
      <c r="Y76" s="9" t="s">
        <v>24</v>
      </c>
      <c r="AA76" s="8">
        <v>1</v>
      </c>
      <c r="AB76" s="8">
        <v>1</v>
      </c>
      <c r="AC76" s="8">
        <v>2</v>
      </c>
      <c r="BA76" s="8">
        <v>0</v>
      </c>
      <c r="BP76" s="8">
        <v>4</v>
      </c>
      <c r="DO76" s="10">
        <f t="shared" si="15"/>
        <v>4</v>
      </c>
      <c r="DP76" s="8">
        <f t="shared" si="31"/>
        <v>1</v>
      </c>
      <c r="DQ76" s="8">
        <f t="shared" si="32"/>
        <v>1</v>
      </c>
    </row>
    <row r="77" spans="1:121" x14ac:dyDescent="0.2">
      <c r="A77" s="10" t="s">
        <v>117</v>
      </c>
      <c r="B77" s="10">
        <f t="shared" si="34"/>
        <v>2</v>
      </c>
      <c r="C77" s="8">
        <f t="shared" ref="C77:C118" si="35">SUM(D77:F77)</f>
        <v>2</v>
      </c>
      <c r="D77" s="8">
        <v>1</v>
      </c>
      <c r="E77" s="8">
        <v>1</v>
      </c>
      <c r="F77" s="8">
        <v>0</v>
      </c>
      <c r="G77" s="8">
        <v>4</v>
      </c>
      <c r="H77" s="8">
        <v>3</v>
      </c>
      <c r="I77" s="8">
        <f t="shared" ref="I77:I118" si="36">D77*3-AA77+E77</f>
        <v>3</v>
      </c>
      <c r="J77" s="8">
        <f t="shared" ref="J77:J118" si="37">SUM(K77:M77)</f>
        <v>2</v>
      </c>
      <c r="K77" s="8">
        <v>0</v>
      </c>
      <c r="L77" s="8">
        <v>0</v>
      </c>
      <c r="M77" s="8">
        <v>2</v>
      </c>
      <c r="N77" s="8">
        <v>1</v>
      </c>
      <c r="O77" s="8">
        <v>3</v>
      </c>
      <c r="P77" s="8">
        <f t="shared" ref="P77:P118" si="38">K77*3-AB77+L77</f>
        <v>0</v>
      </c>
      <c r="Q77" s="8">
        <f t="shared" ref="Q77:Q118" si="39">C77+J77</f>
        <v>4</v>
      </c>
      <c r="R77" s="8">
        <f t="shared" ref="R77:R118" si="40">D77+K77</f>
        <v>1</v>
      </c>
      <c r="S77" s="8">
        <f t="shared" ref="S77:S118" si="41">E77+L77</f>
        <v>1</v>
      </c>
      <c r="T77" s="8">
        <f t="shared" ref="T77:T118" si="42">F77+M77</f>
        <v>2</v>
      </c>
      <c r="U77" s="8">
        <f t="shared" ref="U77:U118" si="43">G77+N77</f>
        <v>5</v>
      </c>
      <c r="V77" s="8">
        <f t="shared" ref="V77:V118" si="44">H77+O77</f>
        <v>6</v>
      </c>
      <c r="W77" s="8">
        <f t="shared" ref="W77:W118" si="45">I77+P77</f>
        <v>3</v>
      </c>
      <c r="X77" s="9" t="s">
        <v>24</v>
      </c>
      <c r="Y77" s="9" t="s">
        <v>36</v>
      </c>
      <c r="AA77" s="8">
        <v>1</v>
      </c>
      <c r="AB77" s="8">
        <v>0</v>
      </c>
      <c r="AC77" s="8">
        <v>1</v>
      </c>
      <c r="BP77" s="8">
        <v>1</v>
      </c>
      <c r="BQ77" s="8">
        <v>2</v>
      </c>
      <c r="DO77" s="10">
        <f t="shared" ref="DO77:DO118" si="46">SUM(AD77:DK77)</f>
        <v>3</v>
      </c>
      <c r="DP77" s="8">
        <f t="shared" si="31"/>
        <v>0</v>
      </c>
      <c r="DQ77" s="8">
        <f t="shared" si="32"/>
        <v>0</v>
      </c>
    </row>
    <row r="78" spans="1:121" x14ac:dyDescent="0.2">
      <c r="A78" s="10" t="s">
        <v>118</v>
      </c>
      <c r="B78" s="10">
        <f t="shared" si="34"/>
        <v>17</v>
      </c>
      <c r="C78" s="8">
        <f t="shared" si="35"/>
        <v>17</v>
      </c>
      <c r="D78" s="8">
        <v>5</v>
      </c>
      <c r="E78" s="8">
        <v>6</v>
      </c>
      <c r="F78" s="8">
        <v>6</v>
      </c>
      <c r="G78" s="8">
        <v>28</v>
      </c>
      <c r="H78" s="8">
        <v>28</v>
      </c>
      <c r="I78" s="8">
        <f t="shared" si="36"/>
        <v>17</v>
      </c>
      <c r="J78" s="8">
        <f t="shared" si="37"/>
        <v>17</v>
      </c>
      <c r="K78" s="8">
        <v>2</v>
      </c>
      <c r="L78" s="8">
        <v>4</v>
      </c>
      <c r="M78" s="8">
        <v>11</v>
      </c>
      <c r="N78" s="8">
        <v>15</v>
      </c>
      <c r="O78" s="8">
        <v>35</v>
      </c>
      <c r="P78" s="8">
        <f t="shared" si="38"/>
        <v>9</v>
      </c>
      <c r="Q78" s="8">
        <f t="shared" si="39"/>
        <v>34</v>
      </c>
      <c r="R78" s="8">
        <f t="shared" si="40"/>
        <v>7</v>
      </c>
      <c r="S78" s="8">
        <f t="shared" si="41"/>
        <v>10</v>
      </c>
      <c r="T78" s="8">
        <f t="shared" si="42"/>
        <v>17</v>
      </c>
      <c r="U78" s="8">
        <f t="shared" si="43"/>
        <v>43</v>
      </c>
      <c r="V78" s="8">
        <f t="shared" si="44"/>
        <v>63</v>
      </c>
      <c r="W78" s="8">
        <f t="shared" si="45"/>
        <v>26</v>
      </c>
      <c r="X78" s="9" t="s">
        <v>119</v>
      </c>
      <c r="Y78" s="30" t="s">
        <v>463</v>
      </c>
      <c r="Z78" s="30"/>
      <c r="AA78" s="8">
        <v>4</v>
      </c>
      <c r="AB78" s="8">
        <v>1</v>
      </c>
      <c r="AC78" s="8">
        <v>5</v>
      </c>
      <c r="BF78" s="8">
        <v>2</v>
      </c>
      <c r="BH78" s="8">
        <v>2</v>
      </c>
      <c r="BI78" s="8">
        <v>3</v>
      </c>
      <c r="BJ78" s="8">
        <v>3</v>
      </c>
      <c r="BK78" s="8">
        <v>2</v>
      </c>
      <c r="BL78" s="8">
        <v>1</v>
      </c>
      <c r="BM78" s="8">
        <v>1</v>
      </c>
      <c r="BN78" s="8">
        <v>1</v>
      </c>
      <c r="BP78" s="8">
        <v>1</v>
      </c>
      <c r="BQ78" s="8">
        <v>0</v>
      </c>
      <c r="CA78" s="8">
        <v>1</v>
      </c>
      <c r="CB78" s="8">
        <v>1</v>
      </c>
      <c r="CC78" s="8">
        <v>0</v>
      </c>
      <c r="CK78" s="8">
        <v>1</v>
      </c>
      <c r="CL78" s="8">
        <v>3</v>
      </c>
      <c r="CN78" s="8">
        <v>1</v>
      </c>
      <c r="DE78" s="8">
        <v>3</v>
      </c>
      <c r="DO78" s="10">
        <f t="shared" si="46"/>
        <v>26</v>
      </c>
      <c r="DP78" s="8">
        <f t="shared" si="31"/>
        <v>0</v>
      </c>
      <c r="DQ78" s="8">
        <f t="shared" si="32"/>
        <v>2</v>
      </c>
    </row>
    <row r="79" spans="1:121" x14ac:dyDescent="0.2">
      <c r="A79" s="10" t="s">
        <v>120</v>
      </c>
      <c r="B79" s="10">
        <f t="shared" si="34"/>
        <v>29</v>
      </c>
      <c r="C79" s="8">
        <f t="shared" si="35"/>
        <v>29</v>
      </c>
      <c r="D79" s="8">
        <v>15</v>
      </c>
      <c r="E79" s="8">
        <v>10</v>
      </c>
      <c r="F79" s="8">
        <v>4</v>
      </c>
      <c r="G79" s="8">
        <v>49</v>
      </c>
      <c r="H79" s="8">
        <v>21</v>
      </c>
      <c r="I79" s="8">
        <f t="shared" si="36"/>
        <v>40</v>
      </c>
      <c r="J79" s="8">
        <f t="shared" si="37"/>
        <v>29</v>
      </c>
      <c r="K79" s="8">
        <v>4</v>
      </c>
      <c r="L79" s="8">
        <v>7</v>
      </c>
      <c r="M79" s="8">
        <v>18</v>
      </c>
      <c r="N79" s="8">
        <v>35</v>
      </c>
      <c r="O79" s="8">
        <v>71</v>
      </c>
      <c r="P79" s="8">
        <f t="shared" si="38"/>
        <v>16</v>
      </c>
      <c r="Q79" s="8">
        <f t="shared" si="39"/>
        <v>58</v>
      </c>
      <c r="R79" s="8">
        <f t="shared" si="40"/>
        <v>19</v>
      </c>
      <c r="S79" s="8">
        <f t="shared" si="41"/>
        <v>17</v>
      </c>
      <c r="T79" s="8">
        <f t="shared" si="42"/>
        <v>22</v>
      </c>
      <c r="U79" s="8">
        <f t="shared" si="43"/>
        <v>84</v>
      </c>
      <c r="V79" s="8">
        <f t="shared" si="44"/>
        <v>92</v>
      </c>
      <c r="W79" s="8">
        <f t="shared" si="45"/>
        <v>56</v>
      </c>
      <c r="X79" s="9" t="s">
        <v>121</v>
      </c>
      <c r="Y79" s="9" t="s">
        <v>38</v>
      </c>
      <c r="AA79" s="8">
        <v>15</v>
      </c>
      <c r="AB79" s="8">
        <v>3</v>
      </c>
      <c r="AC79" s="8">
        <v>18</v>
      </c>
      <c r="AJ79" s="8">
        <v>2</v>
      </c>
      <c r="AK79" s="8">
        <v>3</v>
      </c>
      <c r="AL79" s="8">
        <v>1</v>
      </c>
      <c r="AM79" s="8">
        <v>2</v>
      </c>
      <c r="AN79" s="8">
        <v>3</v>
      </c>
      <c r="AO79" s="8">
        <v>3</v>
      </c>
      <c r="AP79" s="8">
        <v>2</v>
      </c>
      <c r="AQ79" s="8">
        <v>0</v>
      </c>
      <c r="AR79" s="8">
        <v>2</v>
      </c>
      <c r="AS79" s="8">
        <v>2</v>
      </c>
      <c r="AT79" s="8">
        <v>0</v>
      </c>
      <c r="AV79" s="8">
        <v>2</v>
      </c>
      <c r="AW79" s="8">
        <v>3</v>
      </c>
      <c r="AX79" s="8">
        <v>2</v>
      </c>
      <c r="AY79" s="8">
        <v>3</v>
      </c>
      <c r="AZ79" s="8">
        <v>4</v>
      </c>
      <c r="BB79" s="8">
        <v>2</v>
      </c>
      <c r="BC79" s="8">
        <v>2</v>
      </c>
      <c r="BD79" s="8">
        <v>2</v>
      </c>
      <c r="BG79" s="8">
        <v>1</v>
      </c>
      <c r="BK79" s="8">
        <v>1</v>
      </c>
      <c r="BL79" s="8">
        <v>1</v>
      </c>
      <c r="BM79" s="8">
        <v>1</v>
      </c>
      <c r="BN79" s="8">
        <v>2</v>
      </c>
      <c r="BO79" s="8">
        <v>1</v>
      </c>
      <c r="BP79" s="8">
        <v>3</v>
      </c>
      <c r="BQ79" s="8">
        <v>2</v>
      </c>
      <c r="CM79" s="8">
        <v>1</v>
      </c>
      <c r="CN79" s="8">
        <v>3</v>
      </c>
      <c r="DO79" s="10">
        <f t="shared" si="46"/>
        <v>56</v>
      </c>
      <c r="DP79" s="8">
        <f t="shared" si="31"/>
        <v>1</v>
      </c>
      <c r="DQ79" s="8">
        <f t="shared" si="32"/>
        <v>2</v>
      </c>
    </row>
    <row r="80" spans="1:121" x14ac:dyDescent="0.2">
      <c r="A80" s="10" t="s">
        <v>122</v>
      </c>
      <c r="B80" s="10">
        <f t="shared" si="34"/>
        <v>16</v>
      </c>
      <c r="C80" s="8">
        <f t="shared" si="35"/>
        <v>16</v>
      </c>
      <c r="D80" s="8">
        <v>6</v>
      </c>
      <c r="E80" s="8">
        <v>3</v>
      </c>
      <c r="F80" s="8">
        <v>7</v>
      </c>
      <c r="G80" s="8">
        <v>17</v>
      </c>
      <c r="H80" s="8">
        <v>20</v>
      </c>
      <c r="I80" s="8">
        <f t="shared" si="36"/>
        <v>18</v>
      </c>
      <c r="J80" s="8">
        <f t="shared" si="37"/>
        <v>16</v>
      </c>
      <c r="K80" s="8">
        <v>4</v>
      </c>
      <c r="L80" s="8">
        <v>5</v>
      </c>
      <c r="M80" s="8">
        <v>7</v>
      </c>
      <c r="N80" s="8">
        <v>15</v>
      </c>
      <c r="O80" s="8">
        <v>24</v>
      </c>
      <c r="P80" s="8">
        <f t="shared" si="38"/>
        <v>15</v>
      </c>
      <c r="Q80" s="8">
        <f t="shared" si="39"/>
        <v>32</v>
      </c>
      <c r="R80" s="8">
        <f t="shared" si="40"/>
        <v>10</v>
      </c>
      <c r="S80" s="8">
        <f t="shared" si="41"/>
        <v>8</v>
      </c>
      <c r="T80" s="8">
        <f t="shared" si="42"/>
        <v>14</v>
      </c>
      <c r="U80" s="8">
        <f t="shared" si="43"/>
        <v>32</v>
      </c>
      <c r="V80" s="8">
        <f t="shared" si="44"/>
        <v>44</v>
      </c>
      <c r="W80" s="8">
        <f t="shared" si="45"/>
        <v>33</v>
      </c>
      <c r="X80" s="9" t="s">
        <v>123</v>
      </c>
      <c r="Y80" s="30" t="s">
        <v>463</v>
      </c>
      <c r="Z80" s="30"/>
      <c r="AA80" s="8">
        <v>3</v>
      </c>
      <c r="AB80" s="8">
        <v>2</v>
      </c>
      <c r="AC80" s="8">
        <v>5</v>
      </c>
      <c r="BD80" s="8">
        <v>2</v>
      </c>
      <c r="BE80" s="8">
        <v>1</v>
      </c>
      <c r="BF80" s="8">
        <v>2</v>
      </c>
      <c r="BG80" s="8">
        <v>0</v>
      </c>
      <c r="BP80" s="8">
        <v>1</v>
      </c>
      <c r="BQ80" s="8">
        <v>2</v>
      </c>
      <c r="BR80" s="8">
        <v>4</v>
      </c>
      <c r="CJ80" s="8">
        <v>3</v>
      </c>
      <c r="CK80" s="8">
        <v>3</v>
      </c>
      <c r="CQ80" s="8">
        <v>4</v>
      </c>
      <c r="CR80" s="8">
        <v>0</v>
      </c>
      <c r="CS80" s="8">
        <v>2</v>
      </c>
      <c r="DB80" s="8">
        <v>4</v>
      </c>
      <c r="DC80" s="8">
        <v>4</v>
      </c>
      <c r="DD80" s="8">
        <v>1</v>
      </c>
      <c r="DE80" s="8">
        <v>0</v>
      </c>
      <c r="DO80" s="10">
        <f t="shared" si="46"/>
        <v>33</v>
      </c>
      <c r="DP80" s="8">
        <f t="shared" si="31"/>
        <v>1</v>
      </c>
      <c r="DQ80" s="8">
        <f t="shared" si="32"/>
        <v>3</v>
      </c>
    </row>
    <row r="81" spans="1:121" x14ac:dyDescent="0.2">
      <c r="A81" s="10" t="s">
        <v>124</v>
      </c>
      <c r="B81" s="10">
        <f t="shared" si="34"/>
        <v>18</v>
      </c>
      <c r="C81" s="8">
        <v>18</v>
      </c>
      <c r="D81" s="8">
        <v>10</v>
      </c>
      <c r="E81" s="8">
        <v>4</v>
      </c>
      <c r="F81" s="8">
        <v>4</v>
      </c>
      <c r="G81" s="8">
        <v>29</v>
      </c>
      <c r="H81" s="8">
        <v>20</v>
      </c>
      <c r="I81" s="8">
        <f t="shared" si="36"/>
        <v>30</v>
      </c>
      <c r="J81" s="8">
        <f t="shared" si="37"/>
        <v>18</v>
      </c>
      <c r="K81" s="8">
        <v>3</v>
      </c>
      <c r="L81" s="8">
        <v>5</v>
      </c>
      <c r="M81" s="8">
        <v>10</v>
      </c>
      <c r="N81" s="8">
        <v>16</v>
      </c>
      <c r="O81" s="8">
        <v>33</v>
      </c>
      <c r="P81" s="8">
        <f t="shared" si="38"/>
        <v>14</v>
      </c>
      <c r="Q81" s="8">
        <f t="shared" si="39"/>
        <v>36</v>
      </c>
      <c r="R81" s="8">
        <f t="shared" si="40"/>
        <v>13</v>
      </c>
      <c r="S81" s="8">
        <f t="shared" si="41"/>
        <v>9</v>
      </c>
      <c r="T81" s="8">
        <f t="shared" si="42"/>
        <v>14</v>
      </c>
      <c r="U81" s="8">
        <f t="shared" si="43"/>
        <v>45</v>
      </c>
      <c r="V81" s="8">
        <f t="shared" si="44"/>
        <v>53</v>
      </c>
      <c r="W81" s="8">
        <f t="shared" si="45"/>
        <v>44</v>
      </c>
      <c r="X81" s="9" t="s">
        <v>18</v>
      </c>
      <c r="Y81" s="9" t="s">
        <v>366</v>
      </c>
      <c r="AA81" s="8">
        <v>4</v>
      </c>
      <c r="AB81" s="8">
        <v>0</v>
      </c>
      <c r="AC81" s="8">
        <v>4</v>
      </c>
      <c r="BB81" s="8">
        <v>1</v>
      </c>
      <c r="BG81" s="8">
        <v>1</v>
      </c>
      <c r="BJ81" s="8">
        <v>2</v>
      </c>
      <c r="BK81" s="8">
        <v>2</v>
      </c>
      <c r="BL81" s="8">
        <v>2</v>
      </c>
      <c r="BR81" s="8">
        <v>2</v>
      </c>
      <c r="BU81" s="8">
        <v>0</v>
      </c>
      <c r="BV81" s="8">
        <v>0</v>
      </c>
      <c r="BW81" s="8">
        <v>6</v>
      </c>
      <c r="BX81" s="8">
        <v>2</v>
      </c>
      <c r="BY81" s="8">
        <v>6</v>
      </c>
      <c r="CD81" s="8">
        <v>6</v>
      </c>
      <c r="CE81" s="8">
        <v>4</v>
      </c>
      <c r="CF81" s="8">
        <v>0</v>
      </c>
      <c r="CJ81" s="8">
        <v>2</v>
      </c>
      <c r="CK81" s="8">
        <v>3</v>
      </c>
      <c r="CL81" s="8">
        <v>4</v>
      </c>
      <c r="CO81" s="8">
        <v>1</v>
      </c>
      <c r="DO81" s="10">
        <f t="shared" si="46"/>
        <v>44</v>
      </c>
      <c r="DP81" s="8">
        <f t="shared" si="31"/>
        <v>3</v>
      </c>
      <c r="DQ81" s="8">
        <f t="shared" si="32"/>
        <v>3</v>
      </c>
    </row>
    <row r="82" spans="1:121" x14ac:dyDescent="0.2">
      <c r="A82" s="10" t="s">
        <v>125</v>
      </c>
      <c r="B82" s="10">
        <f t="shared" si="34"/>
        <v>17</v>
      </c>
      <c r="C82" s="8">
        <f t="shared" si="35"/>
        <v>17</v>
      </c>
      <c r="D82" s="8">
        <v>5</v>
      </c>
      <c r="E82" s="8">
        <v>8</v>
      </c>
      <c r="F82" s="8">
        <v>4</v>
      </c>
      <c r="G82" s="8">
        <v>18</v>
      </c>
      <c r="H82" s="8">
        <v>14</v>
      </c>
      <c r="I82" s="8">
        <f t="shared" si="36"/>
        <v>22</v>
      </c>
      <c r="J82" s="8">
        <f t="shared" si="37"/>
        <v>17</v>
      </c>
      <c r="K82" s="8">
        <v>3</v>
      </c>
      <c r="L82" s="8">
        <v>6</v>
      </c>
      <c r="M82" s="8">
        <v>8</v>
      </c>
      <c r="N82" s="8">
        <v>18</v>
      </c>
      <c r="O82" s="8">
        <v>24</v>
      </c>
      <c r="P82" s="8">
        <f t="shared" si="38"/>
        <v>14</v>
      </c>
      <c r="Q82" s="8">
        <f t="shared" si="39"/>
        <v>34</v>
      </c>
      <c r="R82" s="8">
        <f t="shared" si="40"/>
        <v>8</v>
      </c>
      <c r="S82" s="8">
        <f t="shared" si="41"/>
        <v>14</v>
      </c>
      <c r="T82" s="8">
        <f t="shared" si="42"/>
        <v>12</v>
      </c>
      <c r="U82" s="8">
        <f t="shared" si="43"/>
        <v>36</v>
      </c>
      <c r="V82" s="8">
        <f t="shared" si="44"/>
        <v>38</v>
      </c>
      <c r="W82" s="8">
        <f t="shared" si="45"/>
        <v>36</v>
      </c>
      <c r="X82" s="9" t="s">
        <v>23</v>
      </c>
      <c r="Y82" s="30" t="s">
        <v>463</v>
      </c>
      <c r="Z82" s="30"/>
      <c r="AA82" s="8">
        <v>1</v>
      </c>
      <c r="AB82" s="8">
        <v>1</v>
      </c>
      <c r="AC82" s="8">
        <v>2</v>
      </c>
      <c r="BM82" s="8">
        <v>0</v>
      </c>
      <c r="BN82" s="8">
        <v>1</v>
      </c>
      <c r="BO82" s="8">
        <v>3</v>
      </c>
      <c r="BQ82" s="8">
        <v>3</v>
      </c>
      <c r="BZ82" s="8">
        <v>2</v>
      </c>
      <c r="CA82" s="8">
        <v>4</v>
      </c>
      <c r="CI82" s="8">
        <v>1</v>
      </c>
      <c r="CJ82" s="8">
        <v>6</v>
      </c>
      <c r="CL82" s="8">
        <v>1</v>
      </c>
      <c r="CM82" s="8">
        <v>4</v>
      </c>
      <c r="CO82" s="8">
        <v>1</v>
      </c>
      <c r="CP82" s="8">
        <v>0</v>
      </c>
      <c r="CQ82" s="8">
        <v>1</v>
      </c>
      <c r="DB82" s="8">
        <v>3</v>
      </c>
      <c r="DC82" s="8">
        <v>4</v>
      </c>
      <c r="DD82" s="8">
        <v>2</v>
      </c>
      <c r="DE82" s="8">
        <v>0</v>
      </c>
      <c r="DO82" s="10">
        <f t="shared" si="46"/>
        <v>36</v>
      </c>
      <c r="DP82" s="8">
        <f t="shared" si="31"/>
        <v>1</v>
      </c>
      <c r="DQ82" s="8">
        <f t="shared" si="32"/>
        <v>3</v>
      </c>
    </row>
    <row r="83" spans="1:121" x14ac:dyDescent="0.2">
      <c r="A83" s="10" t="s">
        <v>126</v>
      </c>
      <c r="B83" s="10">
        <f t="shared" si="34"/>
        <v>24</v>
      </c>
      <c r="C83" s="8">
        <f t="shared" si="35"/>
        <v>24</v>
      </c>
      <c r="D83" s="8">
        <v>13</v>
      </c>
      <c r="E83" s="8">
        <v>4</v>
      </c>
      <c r="F83" s="8">
        <v>7</v>
      </c>
      <c r="G83" s="8">
        <v>42</v>
      </c>
      <c r="H83" s="8">
        <v>24</v>
      </c>
      <c r="I83" s="8">
        <f t="shared" si="36"/>
        <v>32</v>
      </c>
      <c r="J83" s="8">
        <f t="shared" si="37"/>
        <v>24</v>
      </c>
      <c r="K83" s="8">
        <v>3</v>
      </c>
      <c r="L83" s="8">
        <v>8</v>
      </c>
      <c r="M83" s="8">
        <v>13</v>
      </c>
      <c r="N83" s="8">
        <v>26</v>
      </c>
      <c r="O83" s="8">
        <v>46</v>
      </c>
      <c r="P83" s="8">
        <f t="shared" si="38"/>
        <v>15</v>
      </c>
      <c r="Q83" s="8">
        <f t="shared" si="39"/>
        <v>48</v>
      </c>
      <c r="R83" s="8">
        <f t="shared" si="40"/>
        <v>16</v>
      </c>
      <c r="S83" s="8">
        <f t="shared" si="41"/>
        <v>12</v>
      </c>
      <c r="T83" s="8">
        <f t="shared" si="42"/>
        <v>20</v>
      </c>
      <c r="U83" s="8">
        <f t="shared" si="43"/>
        <v>68</v>
      </c>
      <c r="V83" s="8">
        <f t="shared" si="44"/>
        <v>70</v>
      </c>
      <c r="W83" s="8">
        <f t="shared" si="45"/>
        <v>47</v>
      </c>
      <c r="X83" s="9" t="s">
        <v>17</v>
      </c>
      <c r="Y83" s="30" t="s">
        <v>455</v>
      </c>
      <c r="Z83" s="30"/>
      <c r="AA83" s="8">
        <v>11</v>
      </c>
      <c r="AB83" s="8">
        <v>2</v>
      </c>
      <c r="AC83" s="8">
        <v>13</v>
      </c>
      <c r="AD83" s="8">
        <v>1</v>
      </c>
      <c r="AK83" s="8">
        <v>1</v>
      </c>
      <c r="AL83" s="8">
        <v>1</v>
      </c>
      <c r="AT83" s="8">
        <v>2</v>
      </c>
      <c r="AU83" s="8">
        <v>0</v>
      </c>
      <c r="AZ83" s="8">
        <v>2</v>
      </c>
      <c r="BA83" s="8">
        <v>2</v>
      </c>
      <c r="BH83" s="8">
        <v>2</v>
      </c>
      <c r="BI83" s="8">
        <v>2</v>
      </c>
      <c r="BJ83" s="8">
        <v>2</v>
      </c>
      <c r="BK83" s="8">
        <v>1</v>
      </c>
      <c r="BM83" s="8">
        <v>2</v>
      </c>
      <c r="BN83" s="8">
        <v>1</v>
      </c>
      <c r="BO83" s="8">
        <v>3</v>
      </c>
      <c r="BR83" s="8">
        <v>4</v>
      </c>
      <c r="BT83" s="8">
        <v>3</v>
      </c>
      <c r="BU83" s="8">
        <v>4</v>
      </c>
      <c r="BV83" s="8">
        <v>2</v>
      </c>
      <c r="BW83" s="8">
        <v>4</v>
      </c>
      <c r="BX83" s="8">
        <v>1</v>
      </c>
      <c r="CB83" s="8">
        <v>3</v>
      </c>
      <c r="CC83" s="8">
        <v>0</v>
      </c>
      <c r="CI83" s="8">
        <v>3</v>
      </c>
      <c r="DB83" s="8">
        <v>1</v>
      </c>
      <c r="DO83" s="10">
        <f t="shared" si="46"/>
        <v>47</v>
      </c>
      <c r="DP83" s="8">
        <f t="shared" si="31"/>
        <v>2</v>
      </c>
      <c r="DQ83" s="8">
        <f t="shared" si="32"/>
        <v>2</v>
      </c>
    </row>
    <row r="84" spans="1:121" x14ac:dyDescent="0.2">
      <c r="A84" s="10" t="s">
        <v>127</v>
      </c>
      <c r="B84" s="10">
        <f t="shared" si="34"/>
        <v>8</v>
      </c>
      <c r="C84" s="8">
        <f t="shared" si="35"/>
        <v>8</v>
      </c>
      <c r="D84" s="8">
        <v>6</v>
      </c>
      <c r="E84" s="8">
        <v>1</v>
      </c>
      <c r="F84" s="8">
        <v>1</v>
      </c>
      <c r="G84" s="8">
        <v>19</v>
      </c>
      <c r="H84" s="8">
        <v>11</v>
      </c>
      <c r="I84" s="8">
        <f t="shared" si="36"/>
        <v>15</v>
      </c>
      <c r="J84" s="8">
        <f t="shared" si="37"/>
        <v>8</v>
      </c>
      <c r="K84" s="8">
        <v>2</v>
      </c>
      <c r="L84" s="8">
        <v>2</v>
      </c>
      <c r="M84" s="8">
        <v>4</v>
      </c>
      <c r="N84" s="8">
        <v>7</v>
      </c>
      <c r="O84" s="8">
        <v>17</v>
      </c>
      <c r="P84" s="8">
        <f t="shared" si="38"/>
        <v>7</v>
      </c>
      <c r="Q84" s="8">
        <f t="shared" si="39"/>
        <v>16</v>
      </c>
      <c r="R84" s="8">
        <f t="shared" si="40"/>
        <v>8</v>
      </c>
      <c r="S84" s="8">
        <f t="shared" si="41"/>
        <v>3</v>
      </c>
      <c r="T84" s="8">
        <f t="shared" si="42"/>
        <v>5</v>
      </c>
      <c r="U84" s="8">
        <f t="shared" si="43"/>
        <v>26</v>
      </c>
      <c r="V84" s="8">
        <f t="shared" si="44"/>
        <v>28</v>
      </c>
      <c r="W84" s="8">
        <f t="shared" si="45"/>
        <v>22</v>
      </c>
      <c r="X84" s="9" t="s">
        <v>24</v>
      </c>
      <c r="Y84" s="30" t="s">
        <v>463</v>
      </c>
      <c r="Z84" s="30"/>
      <c r="AA84" s="8">
        <v>4</v>
      </c>
      <c r="AB84" s="8">
        <v>1</v>
      </c>
      <c r="AC84" s="8">
        <v>5</v>
      </c>
      <c r="BP84" s="8">
        <v>2</v>
      </c>
      <c r="BQ84" s="8">
        <v>4</v>
      </c>
      <c r="BR84" s="8">
        <v>0</v>
      </c>
      <c r="BT84" s="8">
        <v>3</v>
      </c>
      <c r="BU84" s="8">
        <v>2</v>
      </c>
      <c r="DC84" s="8">
        <v>6</v>
      </c>
      <c r="DD84" s="8">
        <v>2</v>
      </c>
      <c r="DE84" s="8">
        <v>3</v>
      </c>
      <c r="DO84" s="10">
        <f t="shared" si="46"/>
        <v>22</v>
      </c>
      <c r="DP84" s="8">
        <f t="shared" si="31"/>
        <v>2</v>
      </c>
      <c r="DQ84" s="8">
        <f t="shared" si="32"/>
        <v>1</v>
      </c>
    </row>
    <row r="85" spans="1:121" x14ac:dyDescent="0.2">
      <c r="A85" s="10" t="s">
        <v>129</v>
      </c>
      <c r="B85" s="10">
        <f t="shared" si="34"/>
        <v>6</v>
      </c>
      <c r="C85" s="8">
        <f t="shared" si="35"/>
        <v>6</v>
      </c>
      <c r="D85" s="8">
        <v>2</v>
      </c>
      <c r="E85" s="8">
        <v>1</v>
      </c>
      <c r="F85" s="8">
        <v>3</v>
      </c>
      <c r="G85" s="8">
        <v>5</v>
      </c>
      <c r="H85" s="8">
        <v>6</v>
      </c>
      <c r="I85" s="8">
        <f t="shared" si="36"/>
        <v>7</v>
      </c>
      <c r="J85" s="8">
        <f t="shared" si="37"/>
        <v>6</v>
      </c>
      <c r="K85" s="8">
        <v>1</v>
      </c>
      <c r="L85" s="8">
        <v>0</v>
      </c>
      <c r="M85" s="8">
        <v>5</v>
      </c>
      <c r="N85" s="8">
        <v>8</v>
      </c>
      <c r="O85" s="8">
        <v>16</v>
      </c>
      <c r="P85" s="8">
        <f t="shared" si="38"/>
        <v>3</v>
      </c>
      <c r="Q85" s="8">
        <f t="shared" si="39"/>
        <v>12</v>
      </c>
      <c r="R85" s="8">
        <f t="shared" si="40"/>
        <v>3</v>
      </c>
      <c r="S85" s="8">
        <f t="shared" si="41"/>
        <v>1</v>
      </c>
      <c r="T85" s="8">
        <f t="shared" si="42"/>
        <v>8</v>
      </c>
      <c r="U85" s="8">
        <f t="shared" si="43"/>
        <v>13</v>
      </c>
      <c r="V85" s="8">
        <f t="shared" si="44"/>
        <v>22</v>
      </c>
      <c r="W85" s="8">
        <f t="shared" si="45"/>
        <v>10</v>
      </c>
      <c r="X85" s="9" t="s">
        <v>74</v>
      </c>
      <c r="Y85" s="9" t="s">
        <v>38</v>
      </c>
      <c r="AA85" s="8">
        <v>0</v>
      </c>
      <c r="AB85" s="8">
        <v>0</v>
      </c>
      <c r="AC85" s="8">
        <v>0</v>
      </c>
      <c r="BR85" s="8">
        <v>0</v>
      </c>
      <c r="BZ85" s="8">
        <v>3</v>
      </c>
      <c r="CC85" s="8">
        <v>1</v>
      </c>
      <c r="CL85" s="8">
        <v>3</v>
      </c>
      <c r="CM85" s="8">
        <v>3</v>
      </c>
      <c r="CN85" s="8">
        <v>0</v>
      </c>
      <c r="DO85" s="10">
        <f t="shared" si="46"/>
        <v>10</v>
      </c>
      <c r="DP85" s="8">
        <f t="shared" si="31"/>
        <v>0</v>
      </c>
      <c r="DQ85" s="8">
        <f t="shared" si="32"/>
        <v>2</v>
      </c>
    </row>
    <row r="86" spans="1:121" x14ac:dyDescent="0.2">
      <c r="A86" s="10" t="s">
        <v>130</v>
      </c>
      <c r="B86" s="10">
        <f t="shared" si="34"/>
        <v>2</v>
      </c>
      <c r="C86" s="8">
        <f t="shared" si="35"/>
        <v>2</v>
      </c>
      <c r="D86" s="8">
        <v>1</v>
      </c>
      <c r="E86" s="8">
        <v>1</v>
      </c>
      <c r="F86" s="8">
        <v>0</v>
      </c>
      <c r="G86" s="8">
        <v>4</v>
      </c>
      <c r="H86" s="8">
        <v>3</v>
      </c>
      <c r="I86" s="8">
        <f t="shared" si="36"/>
        <v>3</v>
      </c>
      <c r="J86" s="8">
        <f t="shared" si="37"/>
        <v>2</v>
      </c>
      <c r="K86" s="8">
        <v>0</v>
      </c>
      <c r="L86" s="8">
        <v>1</v>
      </c>
      <c r="M86" s="8">
        <v>1</v>
      </c>
      <c r="N86" s="8">
        <v>2</v>
      </c>
      <c r="O86" s="8">
        <v>7</v>
      </c>
      <c r="P86" s="8">
        <f t="shared" si="38"/>
        <v>1</v>
      </c>
      <c r="Q86" s="8">
        <f t="shared" si="39"/>
        <v>4</v>
      </c>
      <c r="R86" s="8">
        <f t="shared" si="40"/>
        <v>1</v>
      </c>
      <c r="S86" s="8">
        <f t="shared" si="41"/>
        <v>2</v>
      </c>
      <c r="T86" s="8">
        <f t="shared" si="42"/>
        <v>1</v>
      </c>
      <c r="U86" s="8">
        <f t="shared" si="43"/>
        <v>6</v>
      </c>
      <c r="V86" s="8">
        <f t="shared" si="44"/>
        <v>10</v>
      </c>
      <c r="W86" s="8">
        <f t="shared" si="45"/>
        <v>4</v>
      </c>
      <c r="X86" s="9" t="s">
        <v>42</v>
      </c>
      <c r="Y86" s="9" t="s">
        <v>55</v>
      </c>
      <c r="AA86" s="8">
        <v>1</v>
      </c>
      <c r="AB86" s="8">
        <v>0</v>
      </c>
      <c r="AC86" s="8">
        <v>1</v>
      </c>
      <c r="BA86" s="8">
        <v>3</v>
      </c>
      <c r="BG86" s="8">
        <v>1</v>
      </c>
      <c r="DO86" s="10">
        <f t="shared" si="46"/>
        <v>4</v>
      </c>
      <c r="DP86" s="8">
        <f t="shared" si="31"/>
        <v>0</v>
      </c>
      <c r="DQ86" s="8">
        <f t="shared" si="32"/>
        <v>0</v>
      </c>
    </row>
    <row r="87" spans="1:121" x14ac:dyDescent="0.2">
      <c r="A87" s="10" t="s">
        <v>131</v>
      </c>
      <c r="B87" s="10">
        <f t="shared" si="34"/>
        <v>10</v>
      </c>
      <c r="C87" s="8">
        <f t="shared" si="35"/>
        <v>10</v>
      </c>
      <c r="D87" s="8">
        <v>2</v>
      </c>
      <c r="E87" s="8">
        <v>4</v>
      </c>
      <c r="F87" s="8">
        <v>4</v>
      </c>
      <c r="G87" s="8">
        <v>12</v>
      </c>
      <c r="H87" s="8">
        <v>13</v>
      </c>
      <c r="I87" s="8">
        <f t="shared" si="36"/>
        <v>9</v>
      </c>
      <c r="J87" s="8">
        <f t="shared" si="37"/>
        <v>10</v>
      </c>
      <c r="K87" s="8">
        <v>1</v>
      </c>
      <c r="L87" s="8">
        <v>2</v>
      </c>
      <c r="M87" s="8">
        <v>7</v>
      </c>
      <c r="N87" s="8">
        <v>4</v>
      </c>
      <c r="O87" s="8">
        <v>14</v>
      </c>
      <c r="P87" s="8">
        <f t="shared" si="38"/>
        <v>5</v>
      </c>
      <c r="Q87" s="8">
        <f t="shared" si="39"/>
        <v>20</v>
      </c>
      <c r="R87" s="8">
        <f t="shared" si="40"/>
        <v>3</v>
      </c>
      <c r="S87" s="8">
        <f t="shared" si="41"/>
        <v>6</v>
      </c>
      <c r="T87" s="8">
        <f t="shared" si="42"/>
        <v>11</v>
      </c>
      <c r="U87" s="8">
        <f t="shared" si="43"/>
        <v>16</v>
      </c>
      <c r="V87" s="8">
        <f t="shared" si="44"/>
        <v>27</v>
      </c>
      <c r="W87" s="8">
        <f t="shared" si="45"/>
        <v>14</v>
      </c>
      <c r="X87" s="9" t="s">
        <v>42</v>
      </c>
      <c r="Y87" s="9" t="s">
        <v>38</v>
      </c>
      <c r="AA87" s="8">
        <v>1</v>
      </c>
      <c r="AB87" s="8">
        <v>0</v>
      </c>
      <c r="AC87" s="8">
        <v>1</v>
      </c>
      <c r="BA87" s="8">
        <v>0</v>
      </c>
      <c r="BG87" s="8">
        <v>0</v>
      </c>
      <c r="BR87" s="8">
        <v>2</v>
      </c>
      <c r="BS87" s="8">
        <v>2</v>
      </c>
      <c r="BT87" s="8">
        <v>0</v>
      </c>
      <c r="BY87" s="8">
        <v>1</v>
      </c>
      <c r="BZ87" s="8">
        <v>4</v>
      </c>
      <c r="CA87" s="8">
        <v>1</v>
      </c>
      <c r="CI87" s="8">
        <v>3</v>
      </c>
      <c r="CN87" s="8">
        <v>1</v>
      </c>
      <c r="DO87" s="10">
        <f t="shared" si="46"/>
        <v>14</v>
      </c>
      <c r="DP87" s="8">
        <f t="shared" si="31"/>
        <v>0</v>
      </c>
      <c r="DQ87" s="8">
        <f t="shared" si="32"/>
        <v>3</v>
      </c>
    </row>
    <row r="88" spans="1:121" x14ac:dyDescent="0.2">
      <c r="A88" s="10" t="s">
        <v>132</v>
      </c>
      <c r="B88" s="10">
        <f t="shared" si="34"/>
        <v>52</v>
      </c>
      <c r="C88" s="8">
        <f t="shared" si="35"/>
        <v>52</v>
      </c>
      <c r="D88" s="8">
        <v>23</v>
      </c>
      <c r="E88" s="8">
        <v>13</v>
      </c>
      <c r="F88" s="8">
        <v>16</v>
      </c>
      <c r="G88" s="8">
        <v>86</v>
      </c>
      <c r="H88" s="8">
        <v>71</v>
      </c>
      <c r="I88" s="8">
        <f t="shared" si="36"/>
        <v>63</v>
      </c>
      <c r="J88" s="8">
        <f t="shared" si="37"/>
        <v>52</v>
      </c>
      <c r="K88" s="8">
        <v>21</v>
      </c>
      <c r="L88" s="8">
        <v>8</v>
      </c>
      <c r="M88" s="8">
        <v>23</v>
      </c>
      <c r="N88" s="8">
        <v>75</v>
      </c>
      <c r="O88" s="8">
        <v>79</v>
      </c>
      <c r="P88" s="8">
        <f t="shared" si="38"/>
        <v>56</v>
      </c>
      <c r="Q88" s="8">
        <f t="shared" si="39"/>
        <v>104</v>
      </c>
      <c r="R88" s="8">
        <f t="shared" si="40"/>
        <v>44</v>
      </c>
      <c r="S88" s="8">
        <f t="shared" si="41"/>
        <v>21</v>
      </c>
      <c r="T88" s="8">
        <f t="shared" si="42"/>
        <v>39</v>
      </c>
      <c r="U88" s="8">
        <f t="shared" si="43"/>
        <v>161</v>
      </c>
      <c r="V88" s="8">
        <f t="shared" si="44"/>
        <v>150</v>
      </c>
      <c r="W88" s="8">
        <f t="shared" si="45"/>
        <v>119</v>
      </c>
      <c r="X88" s="9" t="s">
        <v>17</v>
      </c>
      <c r="Y88" s="30" t="s">
        <v>457</v>
      </c>
      <c r="Z88" s="30"/>
      <c r="AA88" s="8">
        <v>19</v>
      </c>
      <c r="AB88" s="8">
        <v>15</v>
      </c>
      <c r="AC88" s="8">
        <v>34</v>
      </c>
      <c r="AD88" s="8">
        <v>2</v>
      </c>
      <c r="AE88" s="8">
        <v>3</v>
      </c>
      <c r="AF88" s="8">
        <v>4</v>
      </c>
      <c r="AG88" s="8">
        <v>2</v>
      </c>
      <c r="AH88" s="8">
        <v>4</v>
      </c>
      <c r="AI88" s="8">
        <v>0</v>
      </c>
      <c r="AJ88" s="8">
        <v>4</v>
      </c>
      <c r="AK88" s="8">
        <v>2</v>
      </c>
      <c r="AL88" s="8">
        <v>1</v>
      </c>
      <c r="AM88" s="8">
        <v>1</v>
      </c>
      <c r="AN88" s="8">
        <v>2</v>
      </c>
      <c r="AO88" s="8">
        <v>1</v>
      </c>
      <c r="AP88" s="8">
        <v>1</v>
      </c>
      <c r="AQ88" s="8">
        <v>1</v>
      </c>
      <c r="AR88" s="8">
        <v>3</v>
      </c>
      <c r="AS88" s="8">
        <v>3</v>
      </c>
      <c r="AT88" s="8">
        <v>4</v>
      </c>
      <c r="AU88" s="8">
        <v>2</v>
      </c>
      <c r="AV88" s="8">
        <v>3</v>
      </c>
      <c r="AW88" s="8">
        <v>0</v>
      </c>
      <c r="AX88" s="8">
        <v>2</v>
      </c>
      <c r="AY88" s="8">
        <v>2</v>
      </c>
      <c r="BB88" s="8">
        <v>3</v>
      </c>
      <c r="BC88" s="8">
        <v>2</v>
      </c>
      <c r="BD88" s="8">
        <v>2</v>
      </c>
      <c r="BE88" s="8">
        <v>0</v>
      </c>
      <c r="BF88" s="8">
        <v>4</v>
      </c>
      <c r="BH88" s="8">
        <v>2</v>
      </c>
      <c r="BI88" s="8">
        <v>2</v>
      </c>
      <c r="BJ88" s="8">
        <v>1</v>
      </c>
      <c r="BM88" s="8">
        <v>4</v>
      </c>
      <c r="BN88" s="8">
        <v>0</v>
      </c>
      <c r="BO88" s="8">
        <v>4</v>
      </c>
      <c r="BS88" s="8">
        <v>3</v>
      </c>
      <c r="BT88" s="8">
        <v>4</v>
      </c>
      <c r="BU88" s="8">
        <v>4</v>
      </c>
      <c r="BV88" s="8">
        <v>0</v>
      </c>
      <c r="BW88" s="8">
        <v>0</v>
      </c>
      <c r="BX88" s="8">
        <v>3</v>
      </c>
      <c r="BY88" s="8">
        <v>6</v>
      </c>
      <c r="CD88" s="8">
        <v>1</v>
      </c>
      <c r="CE88" s="8">
        <v>6</v>
      </c>
      <c r="CF88" s="8">
        <v>0</v>
      </c>
      <c r="CG88" s="8">
        <v>1</v>
      </c>
      <c r="CH88" s="8">
        <v>3</v>
      </c>
      <c r="CO88" s="8">
        <v>0</v>
      </c>
      <c r="CP88" s="8">
        <v>3</v>
      </c>
      <c r="CQ88" s="8">
        <v>1</v>
      </c>
      <c r="CR88" s="8">
        <v>4</v>
      </c>
      <c r="CS88" s="8">
        <v>3</v>
      </c>
      <c r="DB88" s="8">
        <v>4</v>
      </c>
      <c r="DC88" s="8">
        <v>2</v>
      </c>
      <c r="DO88" s="10">
        <f t="shared" si="46"/>
        <v>119</v>
      </c>
      <c r="DP88" s="8">
        <f t="shared" si="31"/>
        <v>11</v>
      </c>
      <c r="DQ88" s="8">
        <f t="shared" si="32"/>
        <v>8</v>
      </c>
    </row>
    <row r="89" spans="1:121" x14ac:dyDescent="0.2">
      <c r="A89" s="10" t="s">
        <v>133</v>
      </c>
      <c r="B89" s="10">
        <f t="shared" si="34"/>
        <v>30</v>
      </c>
      <c r="C89" s="8">
        <f t="shared" si="35"/>
        <v>30</v>
      </c>
      <c r="D89" s="8">
        <v>15</v>
      </c>
      <c r="E89" s="8">
        <v>8</v>
      </c>
      <c r="F89" s="8">
        <v>7</v>
      </c>
      <c r="G89" s="8">
        <v>58</v>
      </c>
      <c r="H89" s="8">
        <v>34</v>
      </c>
      <c r="I89" s="8">
        <f t="shared" si="36"/>
        <v>43</v>
      </c>
      <c r="J89" s="8">
        <f t="shared" si="37"/>
        <v>30</v>
      </c>
      <c r="K89" s="8">
        <v>6</v>
      </c>
      <c r="L89" s="8">
        <v>6</v>
      </c>
      <c r="M89" s="8">
        <v>18</v>
      </c>
      <c r="N89" s="8">
        <v>33</v>
      </c>
      <c r="O89" s="8">
        <v>63</v>
      </c>
      <c r="P89" s="8">
        <f t="shared" si="38"/>
        <v>21</v>
      </c>
      <c r="Q89" s="8">
        <f t="shared" si="39"/>
        <v>60</v>
      </c>
      <c r="R89" s="8">
        <f t="shared" si="40"/>
        <v>21</v>
      </c>
      <c r="S89" s="8">
        <f t="shared" si="41"/>
        <v>14</v>
      </c>
      <c r="T89" s="8">
        <f t="shared" si="42"/>
        <v>25</v>
      </c>
      <c r="U89" s="8">
        <f t="shared" si="43"/>
        <v>91</v>
      </c>
      <c r="V89" s="8">
        <f t="shared" si="44"/>
        <v>97</v>
      </c>
      <c r="W89" s="8">
        <f t="shared" si="45"/>
        <v>64</v>
      </c>
      <c r="X89" s="9" t="s">
        <v>17</v>
      </c>
      <c r="Y89" s="30" t="s">
        <v>455</v>
      </c>
      <c r="Z89" s="30"/>
      <c r="AA89" s="8">
        <v>10</v>
      </c>
      <c r="AB89" s="8">
        <v>3</v>
      </c>
      <c r="AC89" s="8">
        <v>13</v>
      </c>
      <c r="AD89" s="8">
        <v>4</v>
      </c>
      <c r="AE89" s="8">
        <v>1</v>
      </c>
      <c r="AF89" s="8">
        <v>4</v>
      </c>
      <c r="AG89" s="8">
        <v>2</v>
      </c>
      <c r="AH89" s="8">
        <v>0</v>
      </c>
      <c r="AI89" s="8">
        <v>2</v>
      </c>
      <c r="AJ89" s="8">
        <v>2</v>
      </c>
      <c r="AK89" s="8">
        <v>3</v>
      </c>
      <c r="AL89" s="8">
        <v>2</v>
      </c>
      <c r="AM89" s="8">
        <v>0</v>
      </c>
      <c r="AN89" s="8">
        <v>0</v>
      </c>
      <c r="AO89" s="8">
        <v>2</v>
      </c>
      <c r="AP89" s="8">
        <v>2</v>
      </c>
      <c r="AQ89" s="8">
        <v>0</v>
      </c>
      <c r="AR89" s="8">
        <v>1</v>
      </c>
      <c r="BM89" s="8">
        <v>3</v>
      </c>
      <c r="BN89" s="8">
        <v>2</v>
      </c>
      <c r="BR89" s="8">
        <v>2</v>
      </c>
      <c r="BZ89" s="8">
        <v>3</v>
      </c>
      <c r="CA89" s="8">
        <v>3</v>
      </c>
      <c r="CB89" s="8">
        <v>4</v>
      </c>
      <c r="CC89" s="8">
        <v>3</v>
      </c>
      <c r="CD89" s="8">
        <v>4</v>
      </c>
      <c r="CG89" s="8">
        <v>1</v>
      </c>
      <c r="CI89" s="8">
        <v>1</v>
      </c>
      <c r="CJ89" s="8">
        <v>3</v>
      </c>
      <c r="CK89" s="8">
        <v>2</v>
      </c>
      <c r="CL89" s="8">
        <v>6</v>
      </c>
      <c r="CO89" s="8">
        <v>0</v>
      </c>
      <c r="DB89" s="8">
        <v>2</v>
      </c>
      <c r="DO89" s="10">
        <f t="shared" si="46"/>
        <v>64</v>
      </c>
      <c r="DP89" s="8">
        <f t="shared" si="31"/>
        <v>3</v>
      </c>
      <c r="DQ89" s="8">
        <f t="shared" si="32"/>
        <v>5</v>
      </c>
    </row>
    <row r="90" spans="1:121" x14ac:dyDescent="0.2">
      <c r="A90" s="10" t="s">
        <v>377</v>
      </c>
      <c r="B90" s="10">
        <f>MAX(C90,J90)</f>
        <v>2</v>
      </c>
      <c r="C90" s="8">
        <f>SUM(D90:F90)</f>
        <v>2</v>
      </c>
      <c r="D90" s="8">
        <v>0</v>
      </c>
      <c r="E90" s="8">
        <v>1</v>
      </c>
      <c r="F90" s="8">
        <v>1</v>
      </c>
      <c r="G90" s="8">
        <v>0</v>
      </c>
      <c r="H90" s="8">
        <v>1</v>
      </c>
      <c r="I90" s="8">
        <f>D90*3-AA90+E90</f>
        <v>1</v>
      </c>
      <c r="J90" s="8">
        <f t="shared" si="37"/>
        <v>2</v>
      </c>
      <c r="K90" s="8">
        <v>0</v>
      </c>
      <c r="L90" s="8">
        <v>0</v>
      </c>
      <c r="M90" s="8">
        <v>2</v>
      </c>
      <c r="N90" s="8">
        <v>1</v>
      </c>
      <c r="O90" s="8">
        <v>5</v>
      </c>
      <c r="P90" s="8">
        <f>K90*3-AB90+L90</f>
        <v>0</v>
      </c>
      <c r="Q90" s="8">
        <f t="shared" ref="Q90:W90" si="47">C90+J90</f>
        <v>4</v>
      </c>
      <c r="R90" s="8">
        <f t="shared" si="47"/>
        <v>0</v>
      </c>
      <c r="S90" s="8">
        <f t="shared" si="47"/>
        <v>1</v>
      </c>
      <c r="T90" s="8">
        <f t="shared" si="47"/>
        <v>3</v>
      </c>
      <c r="U90" s="8">
        <f t="shared" si="47"/>
        <v>1</v>
      </c>
      <c r="V90" s="8">
        <f t="shared" si="47"/>
        <v>6</v>
      </c>
      <c r="W90" s="8">
        <f t="shared" si="47"/>
        <v>1</v>
      </c>
      <c r="X90" s="42" t="s">
        <v>378</v>
      </c>
      <c r="Y90" s="42" t="s">
        <v>389</v>
      </c>
      <c r="Z90" s="42"/>
      <c r="AA90" s="8">
        <v>0</v>
      </c>
      <c r="AB90" s="8">
        <v>0</v>
      </c>
      <c r="AC90" s="8">
        <v>0</v>
      </c>
      <c r="CQ90" s="8">
        <v>0</v>
      </c>
      <c r="CR90" s="8">
        <v>1</v>
      </c>
      <c r="DO90" s="10">
        <f>SUM(AD90:DK90)</f>
        <v>1</v>
      </c>
      <c r="DP90" s="8">
        <f t="shared" si="31"/>
        <v>0</v>
      </c>
      <c r="DQ90" s="8">
        <f t="shared" si="32"/>
        <v>1</v>
      </c>
    </row>
    <row r="91" spans="1:121" x14ac:dyDescent="0.2">
      <c r="A91" s="10" t="s">
        <v>134</v>
      </c>
      <c r="B91" s="10">
        <f t="shared" si="34"/>
        <v>5</v>
      </c>
      <c r="C91" s="8">
        <f t="shared" si="35"/>
        <v>5</v>
      </c>
      <c r="D91" s="8">
        <v>3</v>
      </c>
      <c r="E91" s="8">
        <v>1</v>
      </c>
      <c r="F91" s="8">
        <v>1</v>
      </c>
      <c r="G91" s="8">
        <v>8</v>
      </c>
      <c r="H91" s="8">
        <v>3</v>
      </c>
      <c r="I91" s="8">
        <f t="shared" si="36"/>
        <v>10</v>
      </c>
      <c r="J91" s="8">
        <f t="shared" si="37"/>
        <v>5</v>
      </c>
      <c r="K91" s="8">
        <v>1</v>
      </c>
      <c r="L91" s="8">
        <v>2</v>
      </c>
      <c r="M91" s="8">
        <v>2</v>
      </c>
      <c r="N91" s="8">
        <v>7</v>
      </c>
      <c r="O91" s="8">
        <v>8</v>
      </c>
      <c r="P91" s="8">
        <f t="shared" si="38"/>
        <v>5</v>
      </c>
      <c r="Q91" s="8">
        <f t="shared" si="39"/>
        <v>10</v>
      </c>
      <c r="R91" s="8">
        <f t="shared" si="40"/>
        <v>4</v>
      </c>
      <c r="S91" s="8">
        <f t="shared" si="41"/>
        <v>3</v>
      </c>
      <c r="T91" s="8">
        <f t="shared" si="42"/>
        <v>3</v>
      </c>
      <c r="U91" s="8">
        <f t="shared" si="43"/>
        <v>15</v>
      </c>
      <c r="V91" s="8">
        <f t="shared" si="44"/>
        <v>11</v>
      </c>
      <c r="W91" s="8">
        <f t="shared" si="45"/>
        <v>15</v>
      </c>
      <c r="X91" s="9" t="s">
        <v>135</v>
      </c>
      <c r="Y91" s="9" t="s">
        <v>76</v>
      </c>
      <c r="AA91" s="8">
        <v>0</v>
      </c>
      <c r="AB91" s="8">
        <v>0</v>
      </c>
      <c r="AC91" s="8">
        <v>0</v>
      </c>
      <c r="CD91" s="8">
        <v>2</v>
      </c>
      <c r="CE91" s="8">
        <v>3</v>
      </c>
      <c r="CF91" s="8">
        <v>4</v>
      </c>
      <c r="CG91" s="8">
        <v>3</v>
      </c>
      <c r="CH91" s="8">
        <v>3</v>
      </c>
      <c r="DO91" s="10">
        <f t="shared" si="46"/>
        <v>15</v>
      </c>
      <c r="DP91" s="8">
        <f t="shared" si="31"/>
        <v>0</v>
      </c>
      <c r="DQ91" s="8">
        <f t="shared" si="32"/>
        <v>0</v>
      </c>
    </row>
    <row r="92" spans="1:121" x14ac:dyDescent="0.2">
      <c r="A92" s="10" t="s">
        <v>136</v>
      </c>
      <c r="B92" s="10">
        <f t="shared" si="34"/>
        <v>29</v>
      </c>
      <c r="C92" s="8">
        <f t="shared" si="35"/>
        <v>29</v>
      </c>
      <c r="D92" s="8">
        <v>14</v>
      </c>
      <c r="E92" s="8">
        <v>4</v>
      </c>
      <c r="F92" s="8">
        <v>11</v>
      </c>
      <c r="G92" s="8">
        <v>43</v>
      </c>
      <c r="H92" s="8">
        <v>34</v>
      </c>
      <c r="I92" s="8">
        <f t="shared" si="36"/>
        <v>38</v>
      </c>
      <c r="J92" s="8">
        <f t="shared" si="37"/>
        <v>29</v>
      </c>
      <c r="K92" s="8">
        <v>7</v>
      </c>
      <c r="L92" s="8">
        <v>7</v>
      </c>
      <c r="M92" s="8">
        <v>15</v>
      </c>
      <c r="N92" s="8">
        <v>31</v>
      </c>
      <c r="O92" s="8">
        <v>50</v>
      </c>
      <c r="P92" s="8">
        <f t="shared" si="38"/>
        <v>23</v>
      </c>
      <c r="Q92" s="8">
        <f t="shared" si="39"/>
        <v>58</v>
      </c>
      <c r="R92" s="8">
        <f t="shared" si="40"/>
        <v>21</v>
      </c>
      <c r="S92" s="8">
        <f t="shared" si="41"/>
        <v>11</v>
      </c>
      <c r="T92" s="8">
        <f t="shared" si="42"/>
        <v>26</v>
      </c>
      <c r="U92" s="8">
        <f t="shared" si="43"/>
        <v>74</v>
      </c>
      <c r="V92" s="8">
        <f t="shared" si="44"/>
        <v>84</v>
      </c>
      <c r="W92" s="8">
        <f t="shared" si="45"/>
        <v>61</v>
      </c>
      <c r="X92" s="9" t="s">
        <v>47</v>
      </c>
      <c r="Y92" s="30" t="s">
        <v>457</v>
      </c>
      <c r="Z92" s="30"/>
      <c r="AA92" s="8">
        <v>8</v>
      </c>
      <c r="AB92" s="8">
        <v>5</v>
      </c>
      <c r="AC92" s="8">
        <v>13</v>
      </c>
      <c r="AR92" s="8">
        <v>3</v>
      </c>
      <c r="AS92" s="8">
        <v>1</v>
      </c>
      <c r="AT92" s="8">
        <v>0</v>
      </c>
      <c r="AU92" s="8">
        <v>2</v>
      </c>
      <c r="AV92" s="8">
        <v>2</v>
      </c>
      <c r="AW92" s="8">
        <v>2</v>
      </c>
      <c r="AX92" s="8">
        <v>0</v>
      </c>
      <c r="AY92" s="8">
        <v>3</v>
      </c>
      <c r="BG92" s="8">
        <v>0</v>
      </c>
      <c r="BJ92" s="8">
        <v>2</v>
      </c>
      <c r="BK92" s="8">
        <v>3</v>
      </c>
      <c r="BL92" s="8">
        <v>4</v>
      </c>
      <c r="BN92" s="8">
        <v>2</v>
      </c>
      <c r="BS92" s="8">
        <v>0</v>
      </c>
      <c r="BT92" s="8">
        <v>4</v>
      </c>
      <c r="BU92" s="8">
        <v>2</v>
      </c>
      <c r="BV92" s="8">
        <v>2</v>
      </c>
      <c r="BW92" s="8">
        <v>6</v>
      </c>
      <c r="BX92" s="8">
        <v>4</v>
      </c>
      <c r="CD92" s="8">
        <v>0</v>
      </c>
      <c r="CE92" s="8">
        <v>1</v>
      </c>
      <c r="CF92" s="8">
        <v>1</v>
      </c>
      <c r="CG92" s="8">
        <v>3</v>
      </c>
      <c r="CH92" s="8">
        <v>6</v>
      </c>
      <c r="CP92" s="8">
        <v>3</v>
      </c>
      <c r="CQ92" s="8">
        <v>0</v>
      </c>
      <c r="CR92" s="8">
        <v>0</v>
      </c>
      <c r="CS92" s="8">
        <v>1</v>
      </c>
      <c r="DC92" s="8">
        <v>4</v>
      </c>
      <c r="DO92" s="10">
        <f t="shared" si="46"/>
        <v>61</v>
      </c>
      <c r="DP92" s="8">
        <f t="shared" si="31"/>
        <v>4</v>
      </c>
      <c r="DQ92" s="8">
        <f t="shared" si="32"/>
        <v>7</v>
      </c>
    </row>
    <row r="93" spans="1:121" x14ac:dyDescent="0.2">
      <c r="A93" s="10" t="s">
        <v>137</v>
      </c>
      <c r="B93" s="10">
        <f t="shared" si="34"/>
        <v>1</v>
      </c>
      <c r="C93" s="8">
        <f t="shared" si="35"/>
        <v>1</v>
      </c>
      <c r="D93" s="8">
        <v>0</v>
      </c>
      <c r="E93" s="8">
        <v>0</v>
      </c>
      <c r="F93" s="8">
        <v>1</v>
      </c>
      <c r="G93" s="8">
        <v>3</v>
      </c>
      <c r="H93" s="8">
        <v>4</v>
      </c>
      <c r="I93" s="8">
        <f t="shared" si="36"/>
        <v>0</v>
      </c>
      <c r="J93" s="8">
        <f t="shared" si="37"/>
        <v>1</v>
      </c>
      <c r="K93" s="8">
        <v>0</v>
      </c>
      <c r="L93" s="8">
        <v>0</v>
      </c>
      <c r="M93" s="8">
        <v>1</v>
      </c>
      <c r="N93" s="8">
        <v>0</v>
      </c>
      <c r="O93" s="8">
        <v>4</v>
      </c>
      <c r="P93" s="8">
        <f t="shared" si="38"/>
        <v>0</v>
      </c>
      <c r="Q93" s="8">
        <f t="shared" si="39"/>
        <v>2</v>
      </c>
      <c r="R93" s="8">
        <f t="shared" si="40"/>
        <v>0</v>
      </c>
      <c r="S93" s="8">
        <f t="shared" si="41"/>
        <v>0</v>
      </c>
      <c r="T93" s="8">
        <f t="shared" si="42"/>
        <v>2</v>
      </c>
      <c r="U93" s="8">
        <f t="shared" si="43"/>
        <v>3</v>
      </c>
      <c r="V93" s="8">
        <f t="shared" si="44"/>
        <v>8</v>
      </c>
      <c r="W93" s="8">
        <f t="shared" si="45"/>
        <v>0</v>
      </c>
      <c r="X93" s="9" t="s">
        <v>138</v>
      </c>
      <c r="Y93" s="9" t="s">
        <v>138</v>
      </c>
      <c r="AA93" s="8">
        <v>0</v>
      </c>
      <c r="AB93" s="8">
        <v>0</v>
      </c>
      <c r="AC93" s="8">
        <v>0</v>
      </c>
      <c r="BW93" s="8">
        <v>0</v>
      </c>
      <c r="DO93" s="10">
        <f t="shared" si="46"/>
        <v>0</v>
      </c>
      <c r="DP93" s="8">
        <f t="shared" si="31"/>
        <v>0</v>
      </c>
      <c r="DQ93" s="8">
        <f t="shared" si="32"/>
        <v>1</v>
      </c>
    </row>
    <row r="94" spans="1:121" x14ac:dyDescent="0.2">
      <c r="A94" s="10" t="s">
        <v>139</v>
      </c>
      <c r="B94" s="10">
        <f t="shared" si="34"/>
        <v>2</v>
      </c>
      <c r="C94" s="8">
        <f t="shared" si="35"/>
        <v>2</v>
      </c>
      <c r="D94" s="8">
        <v>1</v>
      </c>
      <c r="E94" s="8">
        <v>0</v>
      </c>
      <c r="F94" s="8">
        <v>1</v>
      </c>
      <c r="G94" s="8">
        <v>3</v>
      </c>
      <c r="H94" s="8">
        <v>2</v>
      </c>
      <c r="I94" s="8">
        <f t="shared" si="36"/>
        <v>2</v>
      </c>
      <c r="J94" s="8">
        <f t="shared" si="37"/>
        <v>2</v>
      </c>
      <c r="K94" s="8">
        <v>0</v>
      </c>
      <c r="L94" s="8">
        <v>0</v>
      </c>
      <c r="M94" s="8">
        <v>2</v>
      </c>
      <c r="N94" s="8">
        <v>2</v>
      </c>
      <c r="O94" s="8">
        <v>6</v>
      </c>
      <c r="P94" s="8">
        <f t="shared" si="38"/>
        <v>0</v>
      </c>
      <c r="Q94" s="8">
        <f t="shared" si="39"/>
        <v>4</v>
      </c>
      <c r="R94" s="8">
        <f t="shared" si="40"/>
        <v>1</v>
      </c>
      <c r="S94" s="8">
        <f t="shared" si="41"/>
        <v>0</v>
      </c>
      <c r="T94" s="8">
        <f t="shared" si="42"/>
        <v>3</v>
      </c>
      <c r="U94" s="8">
        <f t="shared" si="43"/>
        <v>5</v>
      </c>
      <c r="V94" s="8">
        <f t="shared" si="44"/>
        <v>8</v>
      </c>
      <c r="W94" s="8">
        <f t="shared" si="45"/>
        <v>2</v>
      </c>
      <c r="X94" s="9" t="s">
        <v>24</v>
      </c>
      <c r="Y94" s="9" t="s">
        <v>74</v>
      </c>
      <c r="AA94" s="8">
        <v>1</v>
      </c>
      <c r="AB94" s="8">
        <v>0</v>
      </c>
      <c r="AC94" s="8">
        <v>1</v>
      </c>
      <c r="BP94" s="8">
        <v>2</v>
      </c>
      <c r="BR94" s="8">
        <v>0</v>
      </c>
      <c r="DO94" s="10">
        <f t="shared" si="46"/>
        <v>2</v>
      </c>
      <c r="DP94" s="8">
        <f t="shared" si="31"/>
        <v>0</v>
      </c>
      <c r="DQ94" s="8">
        <f t="shared" si="32"/>
        <v>1</v>
      </c>
    </row>
    <row r="95" spans="1:121" x14ac:dyDescent="0.2">
      <c r="A95" s="10" t="s">
        <v>140</v>
      </c>
      <c r="B95" s="10">
        <f t="shared" si="34"/>
        <v>17</v>
      </c>
      <c r="C95" s="8">
        <f t="shared" si="35"/>
        <v>17</v>
      </c>
      <c r="D95" s="8">
        <v>8</v>
      </c>
      <c r="E95" s="8">
        <v>4</v>
      </c>
      <c r="F95" s="8">
        <v>5</v>
      </c>
      <c r="G95" s="8">
        <v>21</v>
      </c>
      <c r="H95" s="8">
        <v>15</v>
      </c>
      <c r="I95" s="8">
        <f t="shared" si="36"/>
        <v>25</v>
      </c>
      <c r="J95" s="8">
        <f t="shared" si="37"/>
        <v>17</v>
      </c>
      <c r="K95" s="8">
        <v>2</v>
      </c>
      <c r="L95" s="8">
        <v>3</v>
      </c>
      <c r="M95" s="8">
        <v>12</v>
      </c>
      <c r="N95" s="8">
        <v>14</v>
      </c>
      <c r="O95" s="8">
        <v>30</v>
      </c>
      <c r="P95" s="8">
        <f t="shared" si="38"/>
        <v>8</v>
      </c>
      <c r="Q95" s="8">
        <f t="shared" si="39"/>
        <v>34</v>
      </c>
      <c r="R95" s="8">
        <f t="shared" si="40"/>
        <v>10</v>
      </c>
      <c r="S95" s="8">
        <f t="shared" si="41"/>
        <v>7</v>
      </c>
      <c r="T95" s="8">
        <f t="shared" si="42"/>
        <v>17</v>
      </c>
      <c r="U95" s="8">
        <f t="shared" si="43"/>
        <v>35</v>
      </c>
      <c r="V95" s="8">
        <f t="shared" si="44"/>
        <v>45</v>
      </c>
      <c r="W95" s="8">
        <f t="shared" si="45"/>
        <v>33</v>
      </c>
      <c r="X95" s="9" t="s">
        <v>47</v>
      </c>
      <c r="Y95" s="9" t="s">
        <v>459</v>
      </c>
      <c r="AA95" s="8">
        <v>3</v>
      </c>
      <c r="AB95" s="8">
        <v>1</v>
      </c>
      <c r="AC95" s="8">
        <v>4</v>
      </c>
      <c r="AR95" s="8">
        <v>2</v>
      </c>
      <c r="AZ95" s="8">
        <v>3</v>
      </c>
      <c r="BA95" s="8">
        <v>0</v>
      </c>
      <c r="BG95" s="8">
        <v>1</v>
      </c>
      <c r="BM95" s="8">
        <v>1</v>
      </c>
      <c r="BN95" s="8">
        <v>2</v>
      </c>
      <c r="BO95" s="8">
        <v>2</v>
      </c>
      <c r="BR95" s="8">
        <v>0</v>
      </c>
      <c r="CH95" s="8">
        <v>4</v>
      </c>
      <c r="CJ95" s="8">
        <v>3</v>
      </c>
      <c r="CK95" s="8">
        <v>0</v>
      </c>
      <c r="CL95" s="8">
        <v>1</v>
      </c>
      <c r="CO95" s="8">
        <v>6</v>
      </c>
      <c r="CP95" s="8">
        <v>3</v>
      </c>
      <c r="CQ95" s="8">
        <v>1</v>
      </c>
      <c r="CR95" s="8">
        <v>4</v>
      </c>
      <c r="DD95" s="8">
        <v>0</v>
      </c>
      <c r="DO95" s="10">
        <f t="shared" si="46"/>
        <v>33</v>
      </c>
      <c r="DP95" s="8">
        <f t="shared" si="31"/>
        <v>1</v>
      </c>
      <c r="DQ95" s="8">
        <f t="shared" si="32"/>
        <v>4</v>
      </c>
    </row>
    <row r="96" spans="1:121" x14ac:dyDescent="0.2">
      <c r="A96" s="10" t="s">
        <v>141</v>
      </c>
      <c r="B96" s="10">
        <f t="shared" si="34"/>
        <v>3</v>
      </c>
      <c r="C96" s="8">
        <f t="shared" si="35"/>
        <v>3</v>
      </c>
      <c r="D96" s="8">
        <v>1</v>
      </c>
      <c r="E96" s="8">
        <v>2</v>
      </c>
      <c r="F96" s="8">
        <v>0</v>
      </c>
      <c r="G96" s="8">
        <v>5</v>
      </c>
      <c r="H96" s="8">
        <v>4</v>
      </c>
      <c r="I96" s="8">
        <f t="shared" si="36"/>
        <v>4</v>
      </c>
      <c r="J96" s="8">
        <f t="shared" si="37"/>
        <v>3</v>
      </c>
      <c r="K96" s="8">
        <v>0</v>
      </c>
      <c r="L96" s="8">
        <v>0</v>
      </c>
      <c r="M96" s="8">
        <v>3</v>
      </c>
      <c r="N96" s="8">
        <v>2</v>
      </c>
      <c r="O96" s="8">
        <v>7</v>
      </c>
      <c r="P96" s="8">
        <f t="shared" si="38"/>
        <v>0</v>
      </c>
      <c r="Q96" s="8">
        <f t="shared" si="39"/>
        <v>6</v>
      </c>
      <c r="R96" s="8">
        <f t="shared" si="40"/>
        <v>1</v>
      </c>
      <c r="S96" s="8">
        <f t="shared" si="41"/>
        <v>2</v>
      </c>
      <c r="T96" s="8">
        <f t="shared" si="42"/>
        <v>3</v>
      </c>
      <c r="U96" s="8">
        <f t="shared" si="43"/>
        <v>7</v>
      </c>
      <c r="V96" s="8">
        <f t="shared" si="44"/>
        <v>11</v>
      </c>
      <c r="W96" s="8">
        <f t="shared" si="45"/>
        <v>4</v>
      </c>
      <c r="X96" s="9" t="s">
        <v>42</v>
      </c>
      <c r="Y96" s="9" t="s">
        <v>36</v>
      </c>
      <c r="AA96" s="8">
        <v>1</v>
      </c>
      <c r="AB96" s="8">
        <v>0</v>
      </c>
      <c r="AC96" s="8">
        <v>1</v>
      </c>
      <c r="BA96" s="8">
        <v>1</v>
      </c>
      <c r="BP96" s="8">
        <v>1</v>
      </c>
      <c r="BQ96" s="8">
        <v>2</v>
      </c>
      <c r="DO96" s="10">
        <f t="shared" si="46"/>
        <v>4</v>
      </c>
      <c r="DP96" s="8">
        <f t="shared" si="31"/>
        <v>0</v>
      </c>
      <c r="DQ96" s="8">
        <f t="shared" si="32"/>
        <v>0</v>
      </c>
    </row>
    <row r="97" spans="1:121" x14ac:dyDescent="0.2">
      <c r="A97" s="10" t="s">
        <v>142</v>
      </c>
      <c r="B97" s="10">
        <f t="shared" si="34"/>
        <v>22</v>
      </c>
      <c r="C97" s="8">
        <f t="shared" si="35"/>
        <v>22</v>
      </c>
      <c r="D97" s="8">
        <v>11</v>
      </c>
      <c r="E97" s="8">
        <v>5</v>
      </c>
      <c r="F97" s="8">
        <v>6</v>
      </c>
      <c r="G97" s="8">
        <v>31</v>
      </c>
      <c r="H97" s="8">
        <v>25</v>
      </c>
      <c r="I97" s="8">
        <f t="shared" si="36"/>
        <v>33</v>
      </c>
      <c r="J97" s="8">
        <f t="shared" si="37"/>
        <v>22</v>
      </c>
      <c r="K97" s="8">
        <v>4</v>
      </c>
      <c r="L97" s="8">
        <v>7</v>
      </c>
      <c r="M97" s="8">
        <v>11</v>
      </c>
      <c r="N97" s="8">
        <v>18</v>
      </c>
      <c r="O97" s="8">
        <v>31</v>
      </c>
      <c r="P97" s="8">
        <f t="shared" si="38"/>
        <v>16</v>
      </c>
      <c r="Q97" s="8">
        <f t="shared" si="39"/>
        <v>44</v>
      </c>
      <c r="R97" s="8">
        <f t="shared" si="40"/>
        <v>15</v>
      </c>
      <c r="S97" s="8">
        <f t="shared" si="41"/>
        <v>12</v>
      </c>
      <c r="T97" s="8">
        <f t="shared" si="42"/>
        <v>17</v>
      </c>
      <c r="U97" s="8">
        <f t="shared" si="43"/>
        <v>49</v>
      </c>
      <c r="V97" s="8">
        <f t="shared" si="44"/>
        <v>56</v>
      </c>
      <c r="W97" s="8">
        <f t="shared" si="45"/>
        <v>49</v>
      </c>
      <c r="X97" s="9" t="s">
        <v>42</v>
      </c>
      <c r="Y97" s="9" t="s">
        <v>459</v>
      </c>
      <c r="AA97" s="8">
        <v>5</v>
      </c>
      <c r="AB97" s="8">
        <v>3</v>
      </c>
      <c r="AC97" s="8">
        <v>8</v>
      </c>
      <c r="BA97" s="8">
        <v>1</v>
      </c>
      <c r="BG97" s="8">
        <v>2</v>
      </c>
      <c r="BH97" s="8">
        <v>2</v>
      </c>
      <c r="BI97" s="8">
        <v>3</v>
      </c>
      <c r="BJ97" s="8">
        <v>3</v>
      </c>
      <c r="BK97" s="8">
        <v>2</v>
      </c>
      <c r="BL97" s="8">
        <v>2</v>
      </c>
      <c r="BN97" s="8">
        <v>2</v>
      </c>
      <c r="BO97" s="8">
        <v>3</v>
      </c>
      <c r="BS97" s="8">
        <v>1</v>
      </c>
      <c r="BV97" s="8">
        <v>0</v>
      </c>
      <c r="CC97" s="8">
        <v>0</v>
      </c>
      <c r="CE97" s="8">
        <v>3</v>
      </c>
      <c r="CM97" s="8">
        <v>2</v>
      </c>
      <c r="CO97" s="8">
        <v>2</v>
      </c>
      <c r="CP97" s="8">
        <v>3</v>
      </c>
      <c r="CQ97" s="8">
        <v>6</v>
      </c>
      <c r="CR97" s="8">
        <v>3</v>
      </c>
      <c r="CS97" s="8">
        <v>4</v>
      </c>
      <c r="DB97" s="8">
        <v>4</v>
      </c>
      <c r="DC97" s="8">
        <v>1</v>
      </c>
      <c r="DD97" s="8">
        <v>0</v>
      </c>
      <c r="DO97" s="10">
        <f t="shared" si="46"/>
        <v>49</v>
      </c>
      <c r="DP97" s="8">
        <f t="shared" si="31"/>
        <v>1</v>
      </c>
      <c r="DQ97" s="8">
        <f t="shared" si="32"/>
        <v>3</v>
      </c>
    </row>
    <row r="98" spans="1:121" x14ac:dyDescent="0.2">
      <c r="A98" s="10" t="s">
        <v>143</v>
      </c>
      <c r="B98" s="10">
        <f t="shared" si="34"/>
        <v>32</v>
      </c>
      <c r="C98" s="8">
        <f t="shared" si="35"/>
        <v>32</v>
      </c>
      <c r="D98" s="8">
        <v>17</v>
      </c>
      <c r="E98" s="8">
        <v>6</v>
      </c>
      <c r="F98" s="8">
        <v>9</v>
      </c>
      <c r="G98" s="8">
        <v>62</v>
      </c>
      <c r="H98" s="8">
        <v>36</v>
      </c>
      <c r="I98" s="8">
        <f t="shared" si="36"/>
        <v>40</v>
      </c>
      <c r="J98" s="8">
        <f t="shared" si="37"/>
        <v>32</v>
      </c>
      <c r="K98" s="8">
        <v>9</v>
      </c>
      <c r="L98" s="8">
        <v>11</v>
      </c>
      <c r="M98" s="8">
        <v>12</v>
      </c>
      <c r="N98" s="8">
        <v>43</v>
      </c>
      <c r="O98" s="8">
        <v>47</v>
      </c>
      <c r="P98" s="8">
        <f t="shared" si="38"/>
        <v>29</v>
      </c>
      <c r="Q98" s="8">
        <f t="shared" si="39"/>
        <v>64</v>
      </c>
      <c r="R98" s="8">
        <f t="shared" si="40"/>
        <v>26</v>
      </c>
      <c r="S98" s="8">
        <f t="shared" si="41"/>
        <v>17</v>
      </c>
      <c r="T98" s="8">
        <f t="shared" si="42"/>
        <v>21</v>
      </c>
      <c r="U98" s="8">
        <f t="shared" si="43"/>
        <v>105</v>
      </c>
      <c r="V98" s="8">
        <f t="shared" si="44"/>
        <v>83</v>
      </c>
      <c r="W98" s="8">
        <f t="shared" si="45"/>
        <v>69</v>
      </c>
      <c r="X98" s="9" t="s">
        <v>17</v>
      </c>
      <c r="Y98" s="9" t="s">
        <v>144</v>
      </c>
      <c r="AA98" s="8">
        <v>17</v>
      </c>
      <c r="AB98" s="8">
        <v>9</v>
      </c>
      <c r="AC98" s="8">
        <v>26</v>
      </c>
      <c r="AD98" s="8">
        <v>0</v>
      </c>
      <c r="AE98" s="8">
        <v>2</v>
      </c>
      <c r="AF98" s="8">
        <v>0</v>
      </c>
      <c r="AG98" s="8">
        <v>0</v>
      </c>
      <c r="AH98" s="8">
        <v>3</v>
      </c>
      <c r="AI98" s="8">
        <v>4</v>
      </c>
      <c r="AJ98" s="8">
        <v>3</v>
      </c>
      <c r="AK98" s="8">
        <v>4</v>
      </c>
      <c r="AL98" s="8">
        <v>2</v>
      </c>
      <c r="AM98" s="8">
        <v>1</v>
      </c>
      <c r="AN98" s="8">
        <v>3</v>
      </c>
      <c r="AO98" s="8">
        <v>1</v>
      </c>
      <c r="AP98" s="8">
        <v>2</v>
      </c>
      <c r="AQ98" s="8">
        <v>1</v>
      </c>
      <c r="AR98" s="8">
        <v>3</v>
      </c>
      <c r="AS98" s="8">
        <v>0</v>
      </c>
      <c r="AT98" s="8">
        <v>2</v>
      </c>
      <c r="AU98" s="8">
        <v>3</v>
      </c>
      <c r="AV98" s="8">
        <v>2</v>
      </c>
      <c r="AW98" s="8">
        <v>1</v>
      </c>
      <c r="AX98" s="8">
        <v>3</v>
      </c>
      <c r="AY98" s="8">
        <v>4</v>
      </c>
      <c r="AZ98" s="8">
        <v>2</v>
      </c>
      <c r="BB98" s="8">
        <v>3</v>
      </c>
      <c r="BC98" s="8">
        <v>1</v>
      </c>
      <c r="BD98" s="8">
        <v>1</v>
      </c>
      <c r="BE98" s="8">
        <v>4</v>
      </c>
      <c r="BF98" s="8">
        <v>4</v>
      </c>
      <c r="BH98" s="8">
        <v>2</v>
      </c>
      <c r="BL98" s="8">
        <v>3</v>
      </c>
      <c r="BO98" s="8">
        <v>3</v>
      </c>
      <c r="BS98" s="8">
        <v>2</v>
      </c>
      <c r="DO98" s="10">
        <f t="shared" si="46"/>
        <v>69</v>
      </c>
      <c r="DP98" s="8">
        <f t="shared" si="31"/>
        <v>5</v>
      </c>
      <c r="DQ98" s="8">
        <f t="shared" si="32"/>
        <v>4</v>
      </c>
    </row>
    <row r="99" spans="1:121" x14ac:dyDescent="0.2">
      <c r="A99" s="10" t="s">
        <v>404</v>
      </c>
      <c r="B99" s="10">
        <f>MAX(C99,J99)</f>
        <v>2</v>
      </c>
      <c r="C99" s="8">
        <f t="shared" si="35"/>
        <v>2</v>
      </c>
      <c r="D99" s="8">
        <v>1</v>
      </c>
      <c r="E99" s="8">
        <v>0</v>
      </c>
      <c r="F99" s="8">
        <v>1</v>
      </c>
      <c r="G99" s="8">
        <v>2</v>
      </c>
      <c r="H99" s="8">
        <v>3</v>
      </c>
      <c r="I99" s="8">
        <f t="shared" si="36"/>
        <v>3</v>
      </c>
      <c r="J99" s="8">
        <f t="shared" si="37"/>
        <v>2</v>
      </c>
      <c r="K99" s="8">
        <v>1</v>
      </c>
      <c r="L99" s="8">
        <v>1</v>
      </c>
      <c r="M99" s="8">
        <v>0</v>
      </c>
      <c r="N99" s="8">
        <v>5</v>
      </c>
      <c r="O99" s="8">
        <v>4</v>
      </c>
      <c r="P99" s="8">
        <f t="shared" si="38"/>
        <v>4</v>
      </c>
      <c r="Q99" s="8">
        <f t="shared" ref="Q99:W99" si="48">C99+J99</f>
        <v>4</v>
      </c>
      <c r="R99" s="8">
        <f t="shared" si="48"/>
        <v>2</v>
      </c>
      <c r="S99" s="8">
        <f t="shared" si="48"/>
        <v>1</v>
      </c>
      <c r="T99" s="8">
        <f t="shared" si="48"/>
        <v>1</v>
      </c>
      <c r="U99" s="8">
        <f t="shared" si="48"/>
        <v>7</v>
      </c>
      <c r="V99" s="8">
        <f t="shared" si="48"/>
        <v>7</v>
      </c>
      <c r="W99" s="8">
        <f t="shared" si="48"/>
        <v>7</v>
      </c>
      <c r="X99" s="9" t="s">
        <v>459</v>
      </c>
      <c r="Y99" s="30" t="s">
        <v>463</v>
      </c>
      <c r="Z99" s="30"/>
      <c r="AA99" s="8">
        <v>0</v>
      </c>
      <c r="AB99" s="8">
        <v>0</v>
      </c>
      <c r="AC99" s="8">
        <v>0</v>
      </c>
      <c r="DD99" s="8">
        <v>3</v>
      </c>
      <c r="DE99" s="8">
        <v>4</v>
      </c>
      <c r="DO99" s="10">
        <f>SUM(AD99:DK99)</f>
        <v>7</v>
      </c>
      <c r="DP99" s="8">
        <f>COUNTIF(AD99:BV99,"=4")+COUNTIF(BW99:DK99,"=6")</f>
        <v>0</v>
      </c>
      <c r="DQ99" s="8">
        <f>COUNTIF(AD99:DK99,"=0")</f>
        <v>0</v>
      </c>
    </row>
    <row r="100" spans="1:121" x14ac:dyDescent="0.2">
      <c r="A100" s="10" t="s">
        <v>145</v>
      </c>
      <c r="B100" s="10">
        <f t="shared" si="34"/>
        <v>42</v>
      </c>
      <c r="C100" s="8">
        <f t="shared" si="35"/>
        <v>42</v>
      </c>
      <c r="D100" s="8">
        <v>20</v>
      </c>
      <c r="E100" s="8">
        <v>11</v>
      </c>
      <c r="F100" s="8">
        <v>11</v>
      </c>
      <c r="G100" s="8">
        <v>66</v>
      </c>
      <c r="H100" s="8">
        <v>48</v>
      </c>
      <c r="I100" s="8">
        <f t="shared" si="36"/>
        <v>54</v>
      </c>
      <c r="J100" s="8">
        <f t="shared" si="37"/>
        <v>42</v>
      </c>
      <c r="K100" s="8">
        <v>7</v>
      </c>
      <c r="L100" s="8">
        <v>6</v>
      </c>
      <c r="M100" s="8">
        <v>29</v>
      </c>
      <c r="N100" s="8">
        <v>41</v>
      </c>
      <c r="O100" s="8">
        <v>88</v>
      </c>
      <c r="P100" s="8">
        <f t="shared" si="38"/>
        <v>23</v>
      </c>
      <c r="Q100" s="8">
        <f t="shared" si="39"/>
        <v>84</v>
      </c>
      <c r="R100" s="8">
        <f t="shared" si="40"/>
        <v>27</v>
      </c>
      <c r="S100" s="8">
        <f t="shared" si="41"/>
        <v>17</v>
      </c>
      <c r="T100" s="8">
        <f t="shared" si="42"/>
        <v>40</v>
      </c>
      <c r="U100" s="8">
        <f t="shared" si="43"/>
        <v>107</v>
      </c>
      <c r="V100" s="8">
        <f t="shared" si="44"/>
        <v>136</v>
      </c>
      <c r="W100" s="8">
        <f t="shared" si="45"/>
        <v>77</v>
      </c>
      <c r="X100" s="9" t="s">
        <v>17</v>
      </c>
      <c r="Y100" s="9" t="s">
        <v>60</v>
      </c>
      <c r="AA100" s="8">
        <v>17</v>
      </c>
      <c r="AB100" s="8">
        <v>4</v>
      </c>
      <c r="AC100" s="8">
        <v>21</v>
      </c>
      <c r="AD100" s="8">
        <v>2</v>
      </c>
      <c r="AE100" s="8">
        <v>1</v>
      </c>
      <c r="AF100" s="8">
        <v>2</v>
      </c>
      <c r="AG100" s="8">
        <v>1</v>
      </c>
      <c r="AH100" s="8">
        <v>1</v>
      </c>
      <c r="AI100" s="8">
        <v>3</v>
      </c>
      <c r="AJ100" s="8">
        <v>0</v>
      </c>
      <c r="AK100" s="8">
        <v>2</v>
      </c>
      <c r="AM100" s="8">
        <v>0</v>
      </c>
      <c r="AN100" s="8">
        <v>2</v>
      </c>
      <c r="AO100" s="8">
        <v>2</v>
      </c>
      <c r="AP100" s="8">
        <v>3</v>
      </c>
      <c r="AQ100" s="8">
        <v>1</v>
      </c>
      <c r="AR100" s="8">
        <v>1</v>
      </c>
      <c r="AS100" s="8">
        <v>0</v>
      </c>
      <c r="AT100" s="8">
        <v>3</v>
      </c>
      <c r="AU100" s="8">
        <v>3</v>
      </c>
      <c r="AV100" s="8">
        <v>4</v>
      </c>
      <c r="AW100" s="8">
        <v>2</v>
      </c>
      <c r="AX100" s="8">
        <v>1</v>
      </c>
      <c r="AY100" s="8">
        <v>1</v>
      </c>
      <c r="BB100" s="8">
        <v>1</v>
      </c>
      <c r="BC100" s="8">
        <v>2</v>
      </c>
      <c r="BD100" s="8">
        <v>3</v>
      </c>
      <c r="BE100" s="8">
        <v>2</v>
      </c>
      <c r="BF100" s="8">
        <v>4</v>
      </c>
      <c r="BH100" s="8">
        <v>0</v>
      </c>
      <c r="BL100" s="8">
        <v>2</v>
      </c>
      <c r="BS100" s="8">
        <v>2</v>
      </c>
      <c r="BT100" s="8">
        <v>2</v>
      </c>
      <c r="BU100" s="8">
        <v>1</v>
      </c>
      <c r="BV100" s="8">
        <v>2</v>
      </c>
      <c r="BW100" s="8">
        <v>1</v>
      </c>
      <c r="BX100" s="8">
        <v>3</v>
      </c>
      <c r="BY100" s="8">
        <v>6</v>
      </c>
      <c r="CD100" s="8">
        <v>3</v>
      </c>
      <c r="CE100" s="8">
        <v>1</v>
      </c>
      <c r="CF100" s="8">
        <v>0</v>
      </c>
      <c r="CI100" s="8">
        <v>3</v>
      </c>
      <c r="CJ100" s="8">
        <v>3</v>
      </c>
      <c r="CK100" s="8">
        <v>1</v>
      </c>
      <c r="CL100" s="8">
        <v>0</v>
      </c>
      <c r="DO100" s="10">
        <f t="shared" si="46"/>
        <v>77</v>
      </c>
      <c r="DP100" s="8">
        <f t="shared" si="31"/>
        <v>3</v>
      </c>
      <c r="DQ100" s="8">
        <f t="shared" si="32"/>
        <v>6</v>
      </c>
    </row>
    <row r="101" spans="1:121" x14ac:dyDescent="0.2">
      <c r="A101" s="10" t="s">
        <v>146</v>
      </c>
      <c r="B101" s="10">
        <f t="shared" si="34"/>
        <v>1</v>
      </c>
      <c r="C101" s="8">
        <f t="shared" si="35"/>
        <v>1</v>
      </c>
      <c r="D101" s="8">
        <v>0</v>
      </c>
      <c r="E101" s="8">
        <v>1</v>
      </c>
      <c r="F101" s="8">
        <v>0</v>
      </c>
      <c r="G101" s="8">
        <v>2</v>
      </c>
      <c r="H101" s="8">
        <v>2</v>
      </c>
      <c r="I101" s="8">
        <f t="shared" si="36"/>
        <v>1</v>
      </c>
      <c r="J101" s="8">
        <f t="shared" si="37"/>
        <v>1</v>
      </c>
      <c r="K101" s="8">
        <v>0</v>
      </c>
      <c r="L101" s="8">
        <v>0</v>
      </c>
      <c r="M101" s="8">
        <v>1</v>
      </c>
      <c r="N101" s="8">
        <v>0</v>
      </c>
      <c r="O101" s="8">
        <v>2</v>
      </c>
      <c r="P101" s="8">
        <f t="shared" si="38"/>
        <v>0</v>
      </c>
      <c r="Q101" s="8">
        <f t="shared" si="39"/>
        <v>2</v>
      </c>
      <c r="R101" s="8">
        <f t="shared" si="40"/>
        <v>0</v>
      </c>
      <c r="S101" s="8">
        <f t="shared" si="41"/>
        <v>1</v>
      </c>
      <c r="T101" s="8">
        <f t="shared" si="42"/>
        <v>1</v>
      </c>
      <c r="U101" s="8">
        <f t="shared" si="43"/>
        <v>2</v>
      </c>
      <c r="V101" s="8">
        <f t="shared" si="44"/>
        <v>4</v>
      </c>
      <c r="W101" s="8">
        <f t="shared" si="45"/>
        <v>1</v>
      </c>
      <c r="X101" s="9" t="s">
        <v>38</v>
      </c>
      <c r="Y101" s="9" t="s">
        <v>38</v>
      </c>
      <c r="AA101" s="8">
        <v>0</v>
      </c>
      <c r="AB101" s="8">
        <v>0</v>
      </c>
      <c r="AC101" s="8">
        <v>0</v>
      </c>
      <c r="CN101" s="8">
        <v>1</v>
      </c>
      <c r="DO101" s="10">
        <f t="shared" si="46"/>
        <v>1</v>
      </c>
      <c r="DP101" s="8">
        <f t="shared" si="31"/>
        <v>0</v>
      </c>
      <c r="DQ101" s="8">
        <f t="shared" si="32"/>
        <v>0</v>
      </c>
    </row>
    <row r="102" spans="1:121" x14ac:dyDescent="0.2">
      <c r="A102" s="10" t="s">
        <v>147</v>
      </c>
      <c r="B102" s="10">
        <f t="shared" si="34"/>
        <v>3</v>
      </c>
      <c r="C102" s="8">
        <f t="shared" si="35"/>
        <v>3</v>
      </c>
      <c r="D102" s="8">
        <v>1</v>
      </c>
      <c r="E102" s="8">
        <v>0</v>
      </c>
      <c r="F102" s="8">
        <v>2</v>
      </c>
      <c r="G102" s="8">
        <v>3</v>
      </c>
      <c r="H102" s="8">
        <v>6</v>
      </c>
      <c r="I102" s="8">
        <f t="shared" si="36"/>
        <v>3</v>
      </c>
      <c r="J102" s="8">
        <f t="shared" si="37"/>
        <v>3</v>
      </c>
      <c r="K102" s="8">
        <v>0</v>
      </c>
      <c r="L102" s="8">
        <v>0</v>
      </c>
      <c r="M102" s="8">
        <v>3</v>
      </c>
      <c r="N102" s="8">
        <v>2</v>
      </c>
      <c r="O102" s="8">
        <v>7</v>
      </c>
      <c r="P102" s="8">
        <f t="shared" si="38"/>
        <v>0</v>
      </c>
      <c r="Q102" s="8">
        <f t="shared" si="39"/>
        <v>6</v>
      </c>
      <c r="R102" s="8">
        <f t="shared" si="40"/>
        <v>1</v>
      </c>
      <c r="S102" s="8">
        <f t="shared" si="41"/>
        <v>0</v>
      </c>
      <c r="T102" s="8">
        <f t="shared" si="42"/>
        <v>5</v>
      </c>
      <c r="U102" s="8">
        <f t="shared" si="43"/>
        <v>5</v>
      </c>
      <c r="V102" s="8">
        <f t="shared" si="44"/>
        <v>13</v>
      </c>
      <c r="W102" s="8">
        <f t="shared" si="45"/>
        <v>3</v>
      </c>
      <c r="X102" s="9" t="s">
        <v>24</v>
      </c>
      <c r="Y102" s="9" t="s">
        <v>148</v>
      </c>
      <c r="AA102" s="8">
        <v>0</v>
      </c>
      <c r="AB102" s="8">
        <v>0</v>
      </c>
      <c r="AC102" s="8">
        <v>0</v>
      </c>
      <c r="BP102" s="8">
        <v>0</v>
      </c>
      <c r="BQ102" s="8">
        <v>0</v>
      </c>
      <c r="CC102" s="8">
        <v>3</v>
      </c>
      <c r="DO102" s="10">
        <f t="shared" si="46"/>
        <v>3</v>
      </c>
      <c r="DP102" s="8">
        <f t="shared" si="31"/>
        <v>0</v>
      </c>
      <c r="DQ102" s="8">
        <f t="shared" si="32"/>
        <v>2</v>
      </c>
    </row>
    <row r="103" spans="1:121" x14ac:dyDescent="0.2">
      <c r="A103" s="10" t="s">
        <v>149</v>
      </c>
      <c r="B103" s="10">
        <f t="shared" si="34"/>
        <v>16</v>
      </c>
      <c r="C103" s="8">
        <f t="shared" si="35"/>
        <v>16</v>
      </c>
      <c r="D103" s="8">
        <v>10</v>
      </c>
      <c r="E103" s="8">
        <v>3</v>
      </c>
      <c r="F103" s="8">
        <v>3</v>
      </c>
      <c r="G103" s="8">
        <v>28</v>
      </c>
      <c r="H103" s="8">
        <v>15</v>
      </c>
      <c r="I103" s="8">
        <f t="shared" si="36"/>
        <v>28</v>
      </c>
      <c r="J103" s="8">
        <f t="shared" si="37"/>
        <v>16</v>
      </c>
      <c r="K103" s="8">
        <v>6</v>
      </c>
      <c r="L103" s="8">
        <v>4</v>
      </c>
      <c r="M103" s="8">
        <v>6</v>
      </c>
      <c r="N103" s="8">
        <v>19</v>
      </c>
      <c r="O103" s="8">
        <v>21</v>
      </c>
      <c r="P103" s="8">
        <f t="shared" si="38"/>
        <v>21</v>
      </c>
      <c r="Q103" s="8">
        <f t="shared" si="39"/>
        <v>32</v>
      </c>
      <c r="R103" s="8">
        <f t="shared" si="40"/>
        <v>16</v>
      </c>
      <c r="S103" s="8">
        <f t="shared" si="41"/>
        <v>7</v>
      </c>
      <c r="T103" s="8">
        <f t="shared" si="42"/>
        <v>9</v>
      </c>
      <c r="U103" s="8">
        <f t="shared" si="43"/>
        <v>47</v>
      </c>
      <c r="V103" s="8">
        <f t="shared" si="44"/>
        <v>36</v>
      </c>
      <c r="W103" s="8">
        <f t="shared" si="45"/>
        <v>49</v>
      </c>
      <c r="X103" s="9" t="s">
        <v>55</v>
      </c>
      <c r="Y103" s="42" t="s">
        <v>393</v>
      </c>
      <c r="Z103" s="42"/>
      <c r="AA103" s="8">
        <v>5</v>
      </c>
      <c r="AB103" s="8">
        <v>1</v>
      </c>
      <c r="AC103" s="8">
        <v>6</v>
      </c>
      <c r="BG103" s="8">
        <v>2</v>
      </c>
      <c r="BI103" s="8">
        <v>3</v>
      </c>
      <c r="BJ103" s="8">
        <v>0</v>
      </c>
      <c r="BK103" s="8">
        <v>2</v>
      </c>
      <c r="BM103" s="8">
        <v>1</v>
      </c>
      <c r="BN103" s="8">
        <v>4</v>
      </c>
      <c r="BS103" s="8">
        <v>3</v>
      </c>
      <c r="BZ103" s="8">
        <v>6</v>
      </c>
      <c r="CA103" s="8">
        <v>3</v>
      </c>
      <c r="CI103" s="8">
        <v>6</v>
      </c>
      <c r="CJ103" s="8">
        <v>1</v>
      </c>
      <c r="CK103" s="8">
        <v>4</v>
      </c>
      <c r="CO103" s="8">
        <v>3</v>
      </c>
      <c r="CQ103" s="8">
        <v>3</v>
      </c>
      <c r="CR103" s="8">
        <v>6</v>
      </c>
      <c r="CS103" s="8">
        <v>2</v>
      </c>
      <c r="DO103" s="10">
        <f t="shared" si="46"/>
        <v>49</v>
      </c>
      <c r="DP103" s="8">
        <f t="shared" si="31"/>
        <v>4</v>
      </c>
      <c r="DQ103" s="8">
        <f t="shared" si="32"/>
        <v>1</v>
      </c>
    </row>
    <row r="104" spans="1:121" x14ac:dyDescent="0.2">
      <c r="A104" s="10" t="s">
        <v>150</v>
      </c>
      <c r="B104" s="10">
        <f t="shared" si="34"/>
        <v>7</v>
      </c>
      <c r="C104" s="8">
        <f t="shared" si="35"/>
        <v>7</v>
      </c>
      <c r="D104" s="8">
        <v>4</v>
      </c>
      <c r="E104" s="8">
        <v>1</v>
      </c>
      <c r="F104" s="8">
        <v>2</v>
      </c>
      <c r="G104" s="8">
        <v>9</v>
      </c>
      <c r="H104" s="8">
        <v>7</v>
      </c>
      <c r="I104" s="8">
        <f t="shared" si="36"/>
        <v>11</v>
      </c>
      <c r="J104" s="8">
        <f t="shared" si="37"/>
        <v>7</v>
      </c>
      <c r="K104" s="8">
        <v>0</v>
      </c>
      <c r="L104" s="8">
        <v>1</v>
      </c>
      <c r="M104" s="8">
        <v>6</v>
      </c>
      <c r="N104" s="8">
        <v>7</v>
      </c>
      <c r="O104" s="8">
        <v>24</v>
      </c>
      <c r="P104" s="8">
        <f t="shared" si="38"/>
        <v>1</v>
      </c>
      <c r="Q104" s="8">
        <f t="shared" si="39"/>
        <v>14</v>
      </c>
      <c r="R104" s="8">
        <f t="shared" si="40"/>
        <v>4</v>
      </c>
      <c r="S104" s="8">
        <f t="shared" si="41"/>
        <v>2</v>
      </c>
      <c r="T104" s="8">
        <f t="shared" si="42"/>
        <v>8</v>
      </c>
      <c r="U104" s="8">
        <f t="shared" si="43"/>
        <v>16</v>
      </c>
      <c r="V104" s="8">
        <f t="shared" si="44"/>
        <v>31</v>
      </c>
      <c r="W104" s="8">
        <f t="shared" si="45"/>
        <v>12</v>
      </c>
      <c r="X104" s="9" t="s">
        <v>42</v>
      </c>
      <c r="Y104" s="9" t="s">
        <v>45</v>
      </c>
      <c r="AA104" s="8">
        <v>2</v>
      </c>
      <c r="AB104" s="8">
        <v>0</v>
      </c>
      <c r="AC104" s="8">
        <v>2</v>
      </c>
      <c r="BA104" s="8">
        <v>3</v>
      </c>
      <c r="BG104" s="8">
        <v>0</v>
      </c>
      <c r="BR104" s="8">
        <v>2</v>
      </c>
      <c r="BX104" s="8">
        <v>1</v>
      </c>
      <c r="BY104" s="8">
        <v>3</v>
      </c>
      <c r="CB104" s="8">
        <v>0</v>
      </c>
      <c r="CK104" s="8">
        <v>3</v>
      </c>
      <c r="DO104" s="10">
        <f t="shared" si="46"/>
        <v>12</v>
      </c>
      <c r="DP104" s="8">
        <f t="shared" si="31"/>
        <v>0</v>
      </c>
      <c r="DQ104" s="8">
        <f t="shared" si="32"/>
        <v>2</v>
      </c>
    </row>
    <row r="105" spans="1:121" x14ac:dyDescent="0.2">
      <c r="A105" s="10" t="s">
        <v>151</v>
      </c>
      <c r="B105" s="10">
        <f t="shared" si="34"/>
        <v>23</v>
      </c>
      <c r="C105" s="8">
        <f t="shared" si="35"/>
        <v>23</v>
      </c>
      <c r="D105" s="8">
        <v>8</v>
      </c>
      <c r="E105" s="8">
        <v>12</v>
      </c>
      <c r="F105" s="8">
        <v>3</v>
      </c>
      <c r="G105" s="8">
        <v>27</v>
      </c>
      <c r="H105" s="8">
        <v>22</v>
      </c>
      <c r="I105" s="8">
        <f t="shared" si="36"/>
        <v>32</v>
      </c>
      <c r="J105" s="8">
        <f t="shared" si="37"/>
        <v>23</v>
      </c>
      <c r="K105" s="8">
        <v>8</v>
      </c>
      <c r="L105" s="8">
        <v>5</v>
      </c>
      <c r="M105" s="8">
        <v>10</v>
      </c>
      <c r="N105" s="8">
        <v>32</v>
      </c>
      <c r="O105" s="8">
        <v>33</v>
      </c>
      <c r="P105" s="8">
        <f t="shared" si="38"/>
        <v>25</v>
      </c>
      <c r="Q105" s="8">
        <f t="shared" si="39"/>
        <v>46</v>
      </c>
      <c r="R105" s="8">
        <f t="shared" si="40"/>
        <v>16</v>
      </c>
      <c r="S105" s="8">
        <f t="shared" si="41"/>
        <v>17</v>
      </c>
      <c r="T105" s="8">
        <f t="shared" si="42"/>
        <v>13</v>
      </c>
      <c r="U105" s="8">
        <f t="shared" si="43"/>
        <v>59</v>
      </c>
      <c r="V105" s="8">
        <f t="shared" si="44"/>
        <v>55</v>
      </c>
      <c r="W105" s="8">
        <f t="shared" si="45"/>
        <v>57</v>
      </c>
      <c r="X105" s="9" t="s">
        <v>19</v>
      </c>
      <c r="Y105" s="30" t="s">
        <v>457</v>
      </c>
      <c r="Z105" s="30"/>
      <c r="AA105" s="8">
        <v>4</v>
      </c>
      <c r="AB105" s="8">
        <v>4</v>
      </c>
      <c r="AC105" s="8">
        <v>8</v>
      </c>
      <c r="AZ105" s="8">
        <v>3</v>
      </c>
      <c r="BD105" s="8">
        <v>2</v>
      </c>
      <c r="BE105" s="8">
        <v>3</v>
      </c>
      <c r="BF105" s="8">
        <v>2</v>
      </c>
      <c r="BM105" s="8">
        <v>4</v>
      </c>
      <c r="BS105" s="8">
        <v>1</v>
      </c>
      <c r="BT105" s="8">
        <v>1</v>
      </c>
      <c r="BU105" s="8">
        <v>2</v>
      </c>
      <c r="BV105" s="8">
        <v>3</v>
      </c>
      <c r="BW105" s="8">
        <v>1</v>
      </c>
      <c r="BX105" s="8">
        <v>4</v>
      </c>
      <c r="BY105" s="8">
        <v>3</v>
      </c>
      <c r="CD105" s="8">
        <v>1</v>
      </c>
      <c r="CE105" s="8">
        <v>2</v>
      </c>
      <c r="CF105" s="8">
        <v>1</v>
      </c>
      <c r="CH105" s="8">
        <v>3</v>
      </c>
      <c r="CO105" s="8">
        <v>2</v>
      </c>
      <c r="CP105" s="8">
        <v>4</v>
      </c>
      <c r="CQ105" s="8">
        <v>4</v>
      </c>
      <c r="CR105" s="8">
        <v>3</v>
      </c>
      <c r="CS105" s="8">
        <v>2</v>
      </c>
      <c r="DB105" s="8">
        <v>0</v>
      </c>
      <c r="DC105" s="8">
        <v>6</v>
      </c>
      <c r="DO105" s="10">
        <f t="shared" si="46"/>
        <v>57</v>
      </c>
      <c r="DP105" s="8">
        <f t="shared" si="31"/>
        <v>2</v>
      </c>
      <c r="DQ105" s="8">
        <f t="shared" si="32"/>
        <v>1</v>
      </c>
    </row>
    <row r="106" spans="1:121" x14ac:dyDescent="0.2">
      <c r="A106" s="10" t="s">
        <v>152</v>
      </c>
      <c r="B106" s="10">
        <f t="shared" si="34"/>
        <v>0</v>
      </c>
      <c r="AA106" s="8">
        <v>0</v>
      </c>
      <c r="AB106" s="8">
        <v>0</v>
      </c>
      <c r="AC106" s="8">
        <v>0</v>
      </c>
    </row>
    <row r="107" spans="1:121" x14ac:dyDescent="0.2">
      <c r="A107" s="10" t="s">
        <v>153</v>
      </c>
      <c r="B107" s="10">
        <f t="shared" si="34"/>
        <v>38</v>
      </c>
      <c r="C107" s="8">
        <f t="shared" si="35"/>
        <v>38</v>
      </c>
      <c r="D107" s="8">
        <v>22</v>
      </c>
      <c r="E107" s="8">
        <v>5</v>
      </c>
      <c r="F107" s="8">
        <v>11</v>
      </c>
      <c r="G107" s="8">
        <v>65</v>
      </c>
      <c r="H107" s="8">
        <v>28</v>
      </c>
      <c r="I107" s="8">
        <f t="shared" si="36"/>
        <v>51</v>
      </c>
      <c r="J107" s="8">
        <f t="shared" si="37"/>
        <v>38</v>
      </c>
      <c r="K107" s="8">
        <v>7</v>
      </c>
      <c r="L107" s="8">
        <v>11</v>
      </c>
      <c r="M107" s="8">
        <v>20</v>
      </c>
      <c r="N107" s="8">
        <v>45</v>
      </c>
      <c r="O107" s="8">
        <v>81</v>
      </c>
      <c r="P107" s="8">
        <f t="shared" si="38"/>
        <v>28</v>
      </c>
      <c r="Q107" s="8">
        <f t="shared" si="39"/>
        <v>76</v>
      </c>
      <c r="R107" s="8">
        <f t="shared" si="40"/>
        <v>29</v>
      </c>
      <c r="S107" s="8">
        <f t="shared" si="41"/>
        <v>16</v>
      </c>
      <c r="T107" s="8">
        <f t="shared" si="42"/>
        <v>31</v>
      </c>
      <c r="U107" s="8">
        <f t="shared" si="43"/>
        <v>110</v>
      </c>
      <c r="V107" s="8">
        <f t="shared" si="44"/>
        <v>109</v>
      </c>
      <c r="W107" s="8">
        <f t="shared" si="45"/>
        <v>79</v>
      </c>
      <c r="X107" s="9" t="s">
        <v>17</v>
      </c>
      <c r="Y107" s="9" t="s">
        <v>459</v>
      </c>
      <c r="AA107" s="8">
        <v>20</v>
      </c>
      <c r="AB107" s="8">
        <v>4</v>
      </c>
      <c r="AC107" s="8">
        <v>24</v>
      </c>
      <c r="AD107" s="8">
        <v>2</v>
      </c>
      <c r="AE107" s="8">
        <v>2</v>
      </c>
      <c r="AF107" s="8">
        <v>3</v>
      </c>
      <c r="AG107" s="8">
        <v>2</v>
      </c>
      <c r="AH107" s="8">
        <v>2</v>
      </c>
      <c r="AI107" s="8">
        <v>1</v>
      </c>
      <c r="AJ107" s="8">
        <v>2</v>
      </c>
      <c r="AK107" s="8">
        <v>3</v>
      </c>
      <c r="AL107" s="8">
        <v>4</v>
      </c>
      <c r="AN107" s="8">
        <v>0</v>
      </c>
      <c r="AO107" s="8">
        <v>0</v>
      </c>
      <c r="AP107" s="8">
        <v>3</v>
      </c>
      <c r="AQ107" s="8">
        <v>2</v>
      </c>
      <c r="AR107" s="8">
        <v>2</v>
      </c>
      <c r="AS107" s="8">
        <v>1</v>
      </c>
      <c r="AT107" s="8">
        <v>4</v>
      </c>
      <c r="AU107" s="8">
        <v>2</v>
      </c>
      <c r="AV107" s="8">
        <v>2</v>
      </c>
      <c r="AW107" s="8">
        <v>0</v>
      </c>
      <c r="AX107" s="8">
        <v>3</v>
      </c>
      <c r="AY107" s="8">
        <v>2</v>
      </c>
      <c r="BA107" s="8">
        <v>3</v>
      </c>
      <c r="BC107" s="8">
        <v>1</v>
      </c>
      <c r="BD107" s="8">
        <v>0</v>
      </c>
      <c r="BE107" s="8">
        <v>0</v>
      </c>
      <c r="BF107" s="8">
        <v>2</v>
      </c>
      <c r="BH107" s="8">
        <v>0</v>
      </c>
      <c r="BM107" s="8">
        <v>2</v>
      </c>
      <c r="BN107" s="8">
        <v>2</v>
      </c>
      <c r="BO107" s="8">
        <v>3</v>
      </c>
      <c r="BR107" s="8">
        <v>3</v>
      </c>
      <c r="BU107" s="8">
        <v>2</v>
      </c>
      <c r="BV107" s="8">
        <v>2</v>
      </c>
      <c r="BW107" s="8">
        <v>3</v>
      </c>
      <c r="BX107" s="8">
        <v>3</v>
      </c>
      <c r="BY107" s="8">
        <v>4</v>
      </c>
      <c r="CD107" s="8">
        <v>3</v>
      </c>
      <c r="DD107" s="8">
        <v>4</v>
      </c>
      <c r="DO107" s="10">
        <f t="shared" si="46"/>
        <v>79</v>
      </c>
      <c r="DP107" s="8">
        <f t="shared" si="31"/>
        <v>2</v>
      </c>
      <c r="DQ107" s="8">
        <f t="shared" si="32"/>
        <v>6</v>
      </c>
    </row>
    <row r="108" spans="1:121" x14ac:dyDescent="0.2">
      <c r="A108" s="10" t="s">
        <v>154</v>
      </c>
      <c r="B108" s="10">
        <f t="shared" si="34"/>
        <v>23</v>
      </c>
      <c r="C108" s="8">
        <f t="shared" si="35"/>
        <v>23</v>
      </c>
      <c r="D108" s="8">
        <v>10</v>
      </c>
      <c r="E108" s="8">
        <v>6</v>
      </c>
      <c r="F108" s="8">
        <v>7</v>
      </c>
      <c r="G108" s="8">
        <v>28</v>
      </c>
      <c r="H108" s="8">
        <v>26</v>
      </c>
      <c r="I108" s="8">
        <f t="shared" si="36"/>
        <v>31</v>
      </c>
      <c r="J108" s="8">
        <f t="shared" si="37"/>
        <v>23</v>
      </c>
      <c r="K108" s="8">
        <v>3</v>
      </c>
      <c r="L108" s="8">
        <v>6</v>
      </c>
      <c r="M108" s="8">
        <v>14</v>
      </c>
      <c r="N108" s="8">
        <v>22</v>
      </c>
      <c r="O108" s="8">
        <v>51</v>
      </c>
      <c r="P108" s="8">
        <f t="shared" si="38"/>
        <v>13</v>
      </c>
      <c r="Q108" s="8">
        <f t="shared" si="39"/>
        <v>46</v>
      </c>
      <c r="R108" s="8">
        <f t="shared" si="40"/>
        <v>13</v>
      </c>
      <c r="S108" s="8">
        <f t="shared" si="41"/>
        <v>12</v>
      </c>
      <c r="T108" s="8">
        <f t="shared" si="42"/>
        <v>21</v>
      </c>
      <c r="U108" s="8">
        <f t="shared" si="43"/>
        <v>50</v>
      </c>
      <c r="V108" s="8">
        <f t="shared" si="44"/>
        <v>77</v>
      </c>
      <c r="W108" s="8">
        <f t="shared" si="45"/>
        <v>44</v>
      </c>
      <c r="X108" s="9" t="s">
        <v>68</v>
      </c>
      <c r="Y108" s="9" t="s">
        <v>38</v>
      </c>
      <c r="AA108" s="8">
        <v>5</v>
      </c>
      <c r="AB108" s="8">
        <v>2</v>
      </c>
      <c r="AC108" s="8">
        <v>7</v>
      </c>
      <c r="AF108" s="8">
        <v>3</v>
      </c>
      <c r="AG108" s="8">
        <v>2</v>
      </c>
      <c r="AH108" s="8">
        <v>1</v>
      </c>
      <c r="AI108" s="8">
        <v>4</v>
      </c>
      <c r="AJ108" s="8">
        <v>1</v>
      </c>
      <c r="AZ108" s="8">
        <v>2</v>
      </c>
      <c r="BG108" s="8">
        <v>0</v>
      </c>
      <c r="BM108" s="8">
        <v>2</v>
      </c>
      <c r="BN108" s="8">
        <v>2</v>
      </c>
      <c r="BO108" s="8">
        <v>2</v>
      </c>
      <c r="BR108" s="8">
        <v>3</v>
      </c>
      <c r="BU108" s="8">
        <v>0</v>
      </c>
      <c r="BZ108" s="8">
        <v>1</v>
      </c>
      <c r="CA108" s="8">
        <v>3</v>
      </c>
      <c r="CB108" s="8">
        <v>0</v>
      </c>
      <c r="CC108" s="8">
        <v>0</v>
      </c>
      <c r="CF108" s="8">
        <v>4</v>
      </c>
      <c r="CG108" s="8">
        <v>4</v>
      </c>
      <c r="CH108" s="8">
        <v>0</v>
      </c>
      <c r="CK108" s="8">
        <v>3</v>
      </c>
      <c r="CL108" s="8">
        <v>1</v>
      </c>
      <c r="CM108" s="8">
        <v>3</v>
      </c>
      <c r="CN108" s="8">
        <v>3</v>
      </c>
      <c r="DO108" s="10">
        <f t="shared" si="46"/>
        <v>44</v>
      </c>
      <c r="DP108" s="8">
        <f t="shared" si="31"/>
        <v>1</v>
      </c>
      <c r="DQ108" s="8">
        <f t="shared" si="32"/>
        <v>5</v>
      </c>
    </row>
    <row r="109" spans="1:121" x14ac:dyDescent="0.2">
      <c r="A109" s="10" t="s">
        <v>155</v>
      </c>
      <c r="B109" s="10">
        <f t="shared" si="34"/>
        <v>7</v>
      </c>
      <c r="C109" s="8">
        <f t="shared" si="35"/>
        <v>7</v>
      </c>
      <c r="D109" s="8">
        <v>1</v>
      </c>
      <c r="E109" s="8">
        <v>4</v>
      </c>
      <c r="F109" s="8">
        <v>2</v>
      </c>
      <c r="G109" s="8">
        <v>5</v>
      </c>
      <c r="H109" s="8">
        <v>9</v>
      </c>
      <c r="I109" s="8">
        <f t="shared" si="36"/>
        <v>6</v>
      </c>
      <c r="J109" s="8">
        <f t="shared" si="37"/>
        <v>7</v>
      </c>
      <c r="K109" s="8">
        <v>2</v>
      </c>
      <c r="L109" s="8">
        <v>3</v>
      </c>
      <c r="M109" s="8">
        <v>2</v>
      </c>
      <c r="N109" s="8">
        <v>12</v>
      </c>
      <c r="O109" s="8">
        <v>14</v>
      </c>
      <c r="P109" s="8">
        <f t="shared" si="38"/>
        <v>7</v>
      </c>
      <c r="Q109" s="8">
        <f t="shared" si="39"/>
        <v>14</v>
      </c>
      <c r="R109" s="8">
        <f t="shared" si="40"/>
        <v>3</v>
      </c>
      <c r="S109" s="8">
        <f t="shared" si="41"/>
        <v>7</v>
      </c>
      <c r="T109" s="8">
        <f t="shared" si="42"/>
        <v>4</v>
      </c>
      <c r="U109" s="8">
        <f t="shared" si="43"/>
        <v>17</v>
      </c>
      <c r="V109" s="8">
        <f t="shared" si="44"/>
        <v>23</v>
      </c>
      <c r="W109" s="8">
        <f t="shared" si="45"/>
        <v>13</v>
      </c>
      <c r="X109" s="9" t="s">
        <v>19</v>
      </c>
      <c r="Y109" s="9" t="s">
        <v>50</v>
      </c>
      <c r="AA109" s="8">
        <v>1</v>
      </c>
      <c r="AB109" s="8">
        <v>2</v>
      </c>
      <c r="AC109" s="8">
        <v>3</v>
      </c>
      <c r="AZ109" s="8">
        <v>3</v>
      </c>
      <c r="BG109" s="8">
        <v>2</v>
      </c>
      <c r="BN109" s="8">
        <v>2</v>
      </c>
      <c r="BO109" s="8">
        <v>2</v>
      </c>
      <c r="BS109" s="8">
        <v>2</v>
      </c>
      <c r="CL109" s="8">
        <v>0</v>
      </c>
      <c r="CM109" s="8">
        <v>2</v>
      </c>
      <c r="DO109" s="10">
        <f t="shared" si="46"/>
        <v>13</v>
      </c>
      <c r="DP109" s="8">
        <f t="shared" si="31"/>
        <v>0</v>
      </c>
      <c r="DQ109" s="8">
        <f t="shared" si="32"/>
        <v>1</v>
      </c>
    </row>
    <row r="110" spans="1:121" x14ac:dyDescent="0.2">
      <c r="A110" s="10" t="s">
        <v>156</v>
      </c>
      <c r="B110" s="10">
        <f t="shared" si="34"/>
        <v>2</v>
      </c>
      <c r="C110" s="8">
        <f t="shared" si="35"/>
        <v>2</v>
      </c>
      <c r="D110" s="8">
        <v>0</v>
      </c>
      <c r="E110" s="8">
        <v>0</v>
      </c>
      <c r="F110" s="8">
        <v>2</v>
      </c>
      <c r="G110" s="8">
        <v>1</v>
      </c>
      <c r="H110" s="8">
        <v>4</v>
      </c>
      <c r="I110" s="8">
        <f t="shared" si="36"/>
        <v>0</v>
      </c>
      <c r="J110" s="8">
        <f t="shared" si="37"/>
        <v>2</v>
      </c>
      <c r="K110" s="8">
        <v>0</v>
      </c>
      <c r="L110" s="8">
        <v>1</v>
      </c>
      <c r="M110" s="8">
        <v>1</v>
      </c>
      <c r="N110" s="8">
        <v>2</v>
      </c>
      <c r="O110" s="8">
        <v>4</v>
      </c>
      <c r="P110" s="8">
        <f t="shared" si="38"/>
        <v>1</v>
      </c>
      <c r="Q110" s="8">
        <f t="shared" si="39"/>
        <v>4</v>
      </c>
      <c r="R110" s="8">
        <f t="shared" si="40"/>
        <v>0</v>
      </c>
      <c r="S110" s="8">
        <f t="shared" si="41"/>
        <v>1</v>
      </c>
      <c r="T110" s="8">
        <f t="shared" si="42"/>
        <v>3</v>
      </c>
      <c r="U110" s="8">
        <f t="shared" si="43"/>
        <v>3</v>
      </c>
      <c r="V110" s="8">
        <f t="shared" si="44"/>
        <v>8</v>
      </c>
      <c r="W110" s="8">
        <f t="shared" si="45"/>
        <v>1</v>
      </c>
      <c r="X110" s="9" t="s">
        <v>24</v>
      </c>
      <c r="Y110" s="9" t="s">
        <v>36</v>
      </c>
      <c r="AA110" s="8">
        <v>0</v>
      </c>
      <c r="AB110" s="8">
        <v>0</v>
      </c>
      <c r="AC110" s="8">
        <v>0</v>
      </c>
      <c r="BP110" s="8">
        <v>0</v>
      </c>
      <c r="BQ110" s="8">
        <v>1</v>
      </c>
      <c r="DO110" s="10">
        <f t="shared" si="46"/>
        <v>1</v>
      </c>
      <c r="DP110" s="8">
        <f t="shared" si="31"/>
        <v>0</v>
      </c>
      <c r="DQ110" s="8">
        <f t="shared" si="32"/>
        <v>1</v>
      </c>
    </row>
    <row r="111" spans="1:121" x14ac:dyDescent="0.2">
      <c r="A111" s="10" t="s">
        <v>157</v>
      </c>
      <c r="B111" s="10">
        <f t="shared" si="34"/>
        <v>0</v>
      </c>
      <c r="AA111" s="8">
        <v>0</v>
      </c>
      <c r="AB111" s="8">
        <v>0</v>
      </c>
      <c r="AC111" s="8">
        <v>0</v>
      </c>
    </row>
    <row r="112" spans="1:121" x14ac:dyDescent="0.2">
      <c r="A112" s="10" t="s">
        <v>158</v>
      </c>
      <c r="B112" s="10">
        <f t="shared" si="34"/>
        <v>10</v>
      </c>
      <c r="C112" s="8">
        <f t="shared" si="35"/>
        <v>10</v>
      </c>
      <c r="D112" s="8">
        <v>4</v>
      </c>
      <c r="E112" s="8">
        <v>3</v>
      </c>
      <c r="F112" s="8">
        <v>3</v>
      </c>
      <c r="G112" s="8">
        <v>16</v>
      </c>
      <c r="H112" s="8">
        <v>12</v>
      </c>
      <c r="I112" s="8">
        <f t="shared" si="36"/>
        <v>14</v>
      </c>
      <c r="J112" s="8">
        <f t="shared" si="37"/>
        <v>10</v>
      </c>
      <c r="K112" s="8">
        <v>2</v>
      </c>
      <c r="L112" s="8">
        <v>3</v>
      </c>
      <c r="M112" s="8">
        <v>5</v>
      </c>
      <c r="N112" s="8">
        <v>14</v>
      </c>
      <c r="O112" s="8">
        <v>20</v>
      </c>
      <c r="P112" s="8">
        <f t="shared" si="38"/>
        <v>8</v>
      </c>
      <c r="Q112" s="8">
        <f t="shared" si="39"/>
        <v>20</v>
      </c>
      <c r="R112" s="8">
        <f t="shared" si="40"/>
        <v>6</v>
      </c>
      <c r="S112" s="8">
        <f t="shared" si="41"/>
        <v>6</v>
      </c>
      <c r="T112" s="8">
        <f t="shared" si="42"/>
        <v>8</v>
      </c>
      <c r="U112" s="8">
        <f t="shared" si="43"/>
        <v>30</v>
      </c>
      <c r="V112" s="8">
        <f t="shared" si="44"/>
        <v>32</v>
      </c>
      <c r="W112" s="8">
        <f t="shared" si="45"/>
        <v>22</v>
      </c>
      <c r="X112" s="9" t="s">
        <v>30</v>
      </c>
      <c r="Y112" s="9" t="s">
        <v>38</v>
      </c>
      <c r="AA112" s="8">
        <v>1</v>
      </c>
      <c r="AB112" s="8">
        <v>1</v>
      </c>
      <c r="AC112" s="8">
        <v>2</v>
      </c>
      <c r="BT112" s="8">
        <v>1</v>
      </c>
      <c r="BU112" s="8">
        <v>2</v>
      </c>
      <c r="BV112" s="8">
        <v>2</v>
      </c>
      <c r="BW112" s="8">
        <v>1</v>
      </c>
      <c r="BZ112" s="8">
        <v>6</v>
      </c>
      <c r="CA112" s="8">
        <v>3</v>
      </c>
      <c r="CB112" s="8">
        <v>1</v>
      </c>
      <c r="CC112" s="8">
        <v>4</v>
      </c>
      <c r="CM112" s="8">
        <v>2</v>
      </c>
      <c r="CN112" s="8">
        <v>0</v>
      </c>
      <c r="DO112" s="10">
        <f t="shared" si="46"/>
        <v>22</v>
      </c>
      <c r="DP112" s="8">
        <f t="shared" si="31"/>
        <v>1</v>
      </c>
      <c r="DQ112" s="8">
        <f t="shared" si="32"/>
        <v>1</v>
      </c>
    </row>
    <row r="113" spans="1:127" x14ac:dyDescent="0.2">
      <c r="A113" s="10" t="s">
        <v>159</v>
      </c>
      <c r="B113" s="10">
        <f t="shared" si="34"/>
        <v>2</v>
      </c>
      <c r="C113" s="8">
        <f t="shared" si="35"/>
        <v>2</v>
      </c>
      <c r="D113" s="8">
        <v>1</v>
      </c>
      <c r="E113" s="8">
        <v>0</v>
      </c>
      <c r="F113" s="8">
        <v>1</v>
      </c>
      <c r="G113" s="8">
        <v>6</v>
      </c>
      <c r="H113" s="8">
        <v>3</v>
      </c>
      <c r="I113" s="8">
        <f t="shared" si="36"/>
        <v>2</v>
      </c>
      <c r="J113" s="8">
        <f t="shared" si="37"/>
        <v>2</v>
      </c>
      <c r="K113" s="8">
        <v>1</v>
      </c>
      <c r="L113" s="8">
        <v>0</v>
      </c>
      <c r="M113" s="8">
        <v>1</v>
      </c>
      <c r="N113" s="8">
        <v>3</v>
      </c>
      <c r="O113" s="8">
        <v>3</v>
      </c>
      <c r="P113" s="8">
        <f t="shared" si="38"/>
        <v>2</v>
      </c>
      <c r="Q113" s="8">
        <f t="shared" si="39"/>
        <v>4</v>
      </c>
      <c r="R113" s="8">
        <f t="shared" si="40"/>
        <v>2</v>
      </c>
      <c r="S113" s="8">
        <f t="shared" si="41"/>
        <v>0</v>
      </c>
      <c r="T113" s="8">
        <f t="shared" si="42"/>
        <v>2</v>
      </c>
      <c r="U113" s="8">
        <f t="shared" si="43"/>
        <v>9</v>
      </c>
      <c r="V113" s="8">
        <f t="shared" si="44"/>
        <v>6</v>
      </c>
      <c r="W113" s="8">
        <f t="shared" si="45"/>
        <v>4</v>
      </c>
      <c r="X113" s="9" t="s">
        <v>17</v>
      </c>
      <c r="Y113" s="9" t="s">
        <v>94</v>
      </c>
      <c r="AA113" s="8">
        <v>1</v>
      </c>
      <c r="AB113" s="8">
        <v>1</v>
      </c>
      <c r="AC113" s="8">
        <v>2</v>
      </c>
      <c r="AD113" s="8">
        <v>4</v>
      </c>
      <c r="AE113" s="8">
        <v>0</v>
      </c>
      <c r="DO113" s="10">
        <f t="shared" si="46"/>
        <v>4</v>
      </c>
      <c r="DP113" s="8">
        <f t="shared" si="31"/>
        <v>1</v>
      </c>
      <c r="DQ113" s="8">
        <f t="shared" si="32"/>
        <v>1</v>
      </c>
    </row>
    <row r="114" spans="1:127" x14ac:dyDescent="0.2">
      <c r="A114" s="10" t="s">
        <v>160</v>
      </c>
      <c r="B114" s="10">
        <f t="shared" si="34"/>
        <v>1</v>
      </c>
      <c r="C114" s="8">
        <f t="shared" si="35"/>
        <v>1</v>
      </c>
      <c r="D114" s="8">
        <v>1</v>
      </c>
      <c r="E114" s="8">
        <v>0</v>
      </c>
      <c r="F114" s="8">
        <v>0</v>
      </c>
      <c r="G114" s="8">
        <v>2</v>
      </c>
      <c r="H114" s="8">
        <v>1</v>
      </c>
      <c r="I114" s="8">
        <f t="shared" si="36"/>
        <v>3</v>
      </c>
      <c r="J114" s="8">
        <f t="shared" si="37"/>
        <v>1</v>
      </c>
      <c r="K114" s="8">
        <v>0</v>
      </c>
      <c r="L114" s="8">
        <v>0</v>
      </c>
      <c r="M114" s="8">
        <v>1</v>
      </c>
      <c r="N114" s="8">
        <v>2</v>
      </c>
      <c r="O114" s="8">
        <v>3</v>
      </c>
      <c r="P114" s="8">
        <f t="shared" si="38"/>
        <v>0</v>
      </c>
      <c r="Q114" s="8">
        <f t="shared" si="39"/>
        <v>2</v>
      </c>
      <c r="R114" s="8">
        <f t="shared" si="40"/>
        <v>1</v>
      </c>
      <c r="S114" s="8">
        <f t="shared" si="41"/>
        <v>0</v>
      </c>
      <c r="T114" s="8">
        <f t="shared" si="42"/>
        <v>1</v>
      </c>
      <c r="U114" s="8">
        <f t="shared" si="43"/>
        <v>4</v>
      </c>
      <c r="V114" s="8">
        <f t="shared" si="44"/>
        <v>4</v>
      </c>
      <c r="W114" s="8">
        <f t="shared" si="45"/>
        <v>3</v>
      </c>
      <c r="X114" s="9" t="s">
        <v>79</v>
      </c>
      <c r="Y114" s="9" t="s">
        <v>79</v>
      </c>
      <c r="AA114" s="8">
        <v>0</v>
      </c>
      <c r="AB114" s="8">
        <v>0</v>
      </c>
      <c r="AC114" s="8">
        <v>0</v>
      </c>
      <c r="CA114" s="8">
        <v>3</v>
      </c>
      <c r="DO114" s="10">
        <f t="shared" si="46"/>
        <v>3</v>
      </c>
      <c r="DP114" s="8">
        <f t="shared" si="31"/>
        <v>0</v>
      </c>
      <c r="DQ114" s="8">
        <f t="shared" si="32"/>
        <v>0</v>
      </c>
    </row>
    <row r="115" spans="1:127" x14ac:dyDescent="0.2">
      <c r="A115" s="10" t="s">
        <v>161</v>
      </c>
      <c r="B115" s="10">
        <f t="shared" si="34"/>
        <v>17</v>
      </c>
      <c r="C115" s="8">
        <f t="shared" si="35"/>
        <v>17</v>
      </c>
      <c r="D115" s="8">
        <v>7</v>
      </c>
      <c r="E115" s="8">
        <v>7</v>
      </c>
      <c r="F115" s="8">
        <v>3</v>
      </c>
      <c r="G115" s="8">
        <v>31</v>
      </c>
      <c r="H115" s="8">
        <v>17</v>
      </c>
      <c r="I115" s="8">
        <f t="shared" si="36"/>
        <v>21</v>
      </c>
      <c r="J115" s="8">
        <f t="shared" si="37"/>
        <v>17</v>
      </c>
      <c r="K115" s="8">
        <v>1</v>
      </c>
      <c r="L115" s="8">
        <v>6</v>
      </c>
      <c r="M115" s="8">
        <v>10</v>
      </c>
      <c r="N115" s="8">
        <v>13</v>
      </c>
      <c r="O115" s="8">
        <v>27</v>
      </c>
      <c r="P115" s="8">
        <f t="shared" si="38"/>
        <v>8</v>
      </c>
      <c r="Q115" s="8">
        <f t="shared" si="39"/>
        <v>34</v>
      </c>
      <c r="R115" s="8">
        <f t="shared" si="40"/>
        <v>8</v>
      </c>
      <c r="S115" s="8">
        <f t="shared" si="41"/>
        <v>13</v>
      </c>
      <c r="T115" s="8">
        <f t="shared" si="42"/>
        <v>13</v>
      </c>
      <c r="U115" s="8">
        <f t="shared" si="43"/>
        <v>44</v>
      </c>
      <c r="V115" s="8">
        <f t="shared" si="44"/>
        <v>44</v>
      </c>
      <c r="W115" s="8">
        <f t="shared" si="45"/>
        <v>29</v>
      </c>
      <c r="X115" s="9" t="s">
        <v>87</v>
      </c>
      <c r="Y115" s="9" t="s">
        <v>32</v>
      </c>
      <c r="AA115" s="8">
        <v>7</v>
      </c>
      <c r="AB115" s="8">
        <v>1</v>
      </c>
      <c r="AC115" s="8">
        <v>8</v>
      </c>
      <c r="AS115" s="8">
        <v>2</v>
      </c>
      <c r="AT115" s="8">
        <v>2</v>
      </c>
      <c r="AU115" s="8">
        <v>1</v>
      </c>
      <c r="AV115" s="8">
        <v>1</v>
      </c>
      <c r="AW115" s="8">
        <v>2</v>
      </c>
      <c r="AX115" s="8">
        <v>1</v>
      </c>
      <c r="AY115" s="8">
        <v>3</v>
      </c>
      <c r="AZ115" s="8">
        <v>2</v>
      </c>
      <c r="BB115" s="8">
        <v>2</v>
      </c>
      <c r="BC115" s="8">
        <v>3</v>
      </c>
      <c r="BD115" s="8">
        <v>0</v>
      </c>
      <c r="BE115" s="8">
        <v>0</v>
      </c>
      <c r="BG115" s="8">
        <v>1</v>
      </c>
      <c r="BI115" s="8">
        <v>2</v>
      </c>
      <c r="BJ115" s="8">
        <v>2</v>
      </c>
      <c r="BK115" s="8">
        <v>3</v>
      </c>
      <c r="BL115" s="8">
        <v>2</v>
      </c>
      <c r="DO115" s="10">
        <f t="shared" si="46"/>
        <v>29</v>
      </c>
      <c r="DP115" s="8">
        <f t="shared" si="31"/>
        <v>0</v>
      </c>
      <c r="DQ115" s="8">
        <f t="shared" si="32"/>
        <v>2</v>
      </c>
    </row>
    <row r="116" spans="1:127" x14ac:dyDescent="0.2">
      <c r="A116" s="10" t="s">
        <v>162</v>
      </c>
      <c r="B116" s="10">
        <f t="shared" si="34"/>
        <v>47</v>
      </c>
      <c r="C116" s="8">
        <f t="shared" si="35"/>
        <v>47</v>
      </c>
      <c r="D116" s="8">
        <v>26</v>
      </c>
      <c r="E116" s="8">
        <v>14</v>
      </c>
      <c r="F116" s="8">
        <v>7</v>
      </c>
      <c r="G116" s="8">
        <v>87</v>
      </c>
      <c r="H116" s="8">
        <v>49</v>
      </c>
      <c r="I116" s="8">
        <f t="shared" si="36"/>
        <v>73</v>
      </c>
      <c r="J116" s="8">
        <f t="shared" si="37"/>
        <v>47</v>
      </c>
      <c r="K116" s="8">
        <v>7</v>
      </c>
      <c r="L116" s="8">
        <v>16</v>
      </c>
      <c r="M116" s="8">
        <v>24</v>
      </c>
      <c r="N116" s="8">
        <v>58</v>
      </c>
      <c r="O116" s="8">
        <v>89</v>
      </c>
      <c r="P116" s="8">
        <f t="shared" si="38"/>
        <v>33</v>
      </c>
      <c r="Q116" s="8">
        <f t="shared" si="39"/>
        <v>94</v>
      </c>
      <c r="R116" s="8">
        <f t="shared" si="40"/>
        <v>33</v>
      </c>
      <c r="S116" s="8">
        <f t="shared" si="41"/>
        <v>30</v>
      </c>
      <c r="T116" s="8">
        <f t="shared" si="42"/>
        <v>31</v>
      </c>
      <c r="U116" s="8">
        <f t="shared" si="43"/>
        <v>145</v>
      </c>
      <c r="V116" s="8">
        <f t="shared" si="44"/>
        <v>138</v>
      </c>
      <c r="W116" s="8">
        <f t="shared" si="45"/>
        <v>106</v>
      </c>
      <c r="X116" s="9" t="s">
        <v>17</v>
      </c>
      <c r="Y116" s="42" t="s">
        <v>389</v>
      </c>
      <c r="Z116" s="42"/>
      <c r="AA116" s="8">
        <v>19</v>
      </c>
      <c r="AB116" s="8">
        <v>4</v>
      </c>
      <c r="AC116" s="8">
        <v>23</v>
      </c>
      <c r="AD116" s="8">
        <v>2</v>
      </c>
      <c r="AE116" s="8">
        <v>0</v>
      </c>
      <c r="AF116" s="8">
        <v>2</v>
      </c>
      <c r="AG116" s="8">
        <v>0</v>
      </c>
      <c r="AH116" s="8">
        <v>2</v>
      </c>
      <c r="AI116" s="8">
        <v>1</v>
      </c>
      <c r="AJ116" s="8">
        <v>1</v>
      </c>
      <c r="AK116" s="8">
        <v>0</v>
      </c>
      <c r="AL116" s="8">
        <v>3</v>
      </c>
      <c r="AM116" s="8">
        <v>4</v>
      </c>
      <c r="AN116" s="8">
        <v>1</v>
      </c>
      <c r="AO116" s="8">
        <v>1</v>
      </c>
      <c r="AP116" s="8">
        <v>3</v>
      </c>
      <c r="AQ116" s="8">
        <v>2</v>
      </c>
      <c r="AR116" s="8">
        <v>2</v>
      </c>
      <c r="AS116" s="8">
        <v>3</v>
      </c>
      <c r="AT116" s="8">
        <v>3</v>
      </c>
      <c r="AU116" s="8">
        <v>3</v>
      </c>
      <c r="AV116" s="8">
        <v>3</v>
      </c>
      <c r="AW116" s="8">
        <v>2</v>
      </c>
      <c r="AX116" s="8">
        <v>3</v>
      </c>
      <c r="AY116" s="8">
        <v>1</v>
      </c>
      <c r="BA116" s="8">
        <v>2</v>
      </c>
      <c r="BB116" s="8">
        <v>2</v>
      </c>
      <c r="BC116" s="8">
        <v>2</v>
      </c>
      <c r="BF116" s="8">
        <v>2</v>
      </c>
      <c r="BH116" s="8">
        <v>3</v>
      </c>
      <c r="BI116" s="8">
        <v>2</v>
      </c>
      <c r="BJ116" s="8">
        <v>2</v>
      </c>
      <c r="BK116" s="8">
        <v>2</v>
      </c>
      <c r="BM116" s="8">
        <v>1</v>
      </c>
      <c r="BN116" s="8">
        <v>1</v>
      </c>
      <c r="BO116" s="8">
        <v>2</v>
      </c>
      <c r="BR116" s="8">
        <v>2</v>
      </c>
      <c r="BY116" s="8">
        <v>4</v>
      </c>
      <c r="CD116" s="8">
        <v>3</v>
      </c>
      <c r="CE116" s="8">
        <v>3</v>
      </c>
      <c r="CF116" s="8">
        <v>4</v>
      </c>
      <c r="CG116" s="8">
        <v>1</v>
      </c>
      <c r="CH116" s="8">
        <v>3</v>
      </c>
      <c r="CI116" s="8">
        <v>2</v>
      </c>
      <c r="CJ116" s="8">
        <v>1</v>
      </c>
      <c r="CK116" s="8">
        <v>6</v>
      </c>
      <c r="CL116" s="8">
        <v>4</v>
      </c>
      <c r="CM116" s="8">
        <v>6</v>
      </c>
      <c r="CN116" s="8">
        <v>2</v>
      </c>
      <c r="CR116" s="8">
        <v>2</v>
      </c>
      <c r="DO116" s="10">
        <f t="shared" si="46"/>
        <v>106</v>
      </c>
      <c r="DP116" s="8">
        <f t="shared" si="31"/>
        <v>3</v>
      </c>
      <c r="DQ116" s="8">
        <f t="shared" si="32"/>
        <v>3</v>
      </c>
    </row>
    <row r="117" spans="1:127" x14ac:dyDescent="0.2">
      <c r="A117" s="10" t="s">
        <v>163</v>
      </c>
      <c r="B117" s="10">
        <f>MAX(C117,J117)</f>
        <v>9</v>
      </c>
      <c r="C117" s="8">
        <f>SUM(D117:F117)</f>
        <v>9</v>
      </c>
      <c r="D117" s="8">
        <v>5</v>
      </c>
      <c r="E117" s="8">
        <v>3</v>
      </c>
      <c r="F117" s="8">
        <v>1</v>
      </c>
      <c r="G117" s="8">
        <v>13</v>
      </c>
      <c r="H117" s="8">
        <v>5</v>
      </c>
      <c r="I117" s="8">
        <f>D117*3-AA117+E117</f>
        <v>18</v>
      </c>
      <c r="J117" s="8">
        <f>SUM(K117:M117)</f>
        <v>9</v>
      </c>
      <c r="K117" s="8">
        <v>1</v>
      </c>
      <c r="L117" s="8">
        <v>2</v>
      </c>
      <c r="M117" s="8">
        <v>6</v>
      </c>
      <c r="N117" s="8">
        <v>5</v>
      </c>
      <c r="O117" s="8">
        <v>16</v>
      </c>
      <c r="P117" s="8">
        <f>K117*3-AB117+L117</f>
        <v>5</v>
      </c>
      <c r="Q117" s="8">
        <f t="shared" ref="Q117:W117" si="49">C117+J117</f>
        <v>18</v>
      </c>
      <c r="R117" s="8">
        <f t="shared" si="49"/>
        <v>6</v>
      </c>
      <c r="S117" s="8">
        <f t="shared" si="49"/>
        <v>5</v>
      </c>
      <c r="T117" s="8">
        <f t="shared" si="49"/>
        <v>7</v>
      </c>
      <c r="U117" s="8">
        <f t="shared" si="49"/>
        <v>18</v>
      </c>
      <c r="V117" s="8">
        <f t="shared" si="49"/>
        <v>21</v>
      </c>
      <c r="W117" s="8">
        <f t="shared" si="49"/>
        <v>23</v>
      </c>
      <c r="X117" s="9" t="s">
        <v>34</v>
      </c>
      <c r="Y117" s="30" t="s">
        <v>463</v>
      </c>
      <c r="Z117" s="30"/>
      <c r="AA117" s="8">
        <v>0</v>
      </c>
      <c r="AB117" s="8">
        <v>0</v>
      </c>
      <c r="AC117" s="8">
        <v>0</v>
      </c>
      <c r="CJ117" s="8">
        <v>2</v>
      </c>
      <c r="CK117" s="8">
        <v>3</v>
      </c>
      <c r="CL117" s="8">
        <v>3</v>
      </c>
      <c r="CM117" s="8">
        <v>3</v>
      </c>
      <c r="CN117" s="8">
        <v>6</v>
      </c>
      <c r="DB117" s="8">
        <v>0</v>
      </c>
      <c r="DC117" s="8">
        <v>4</v>
      </c>
      <c r="DD117" s="8">
        <v>1</v>
      </c>
      <c r="DE117" s="8">
        <v>1</v>
      </c>
      <c r="DO117" s="10">
        <f>SUM(AD117:DK117)</f>
        <v>23</v>
      </c>
      <c r="DP117" s="8">
        <f t="shared" si="31"/>
        <v>1</v>
      </c>
      <c r="DQ117" s="8">
        <f t="shared" si="32"/>
        <v>1</v>
      </c>
    </row>
    <row r="118" spans="1:127" x14ac:dyDescent="0.2">
      <c r="A118" s="10" t="s">
        <v>394</v>
      </c>
      <c r="B118" s="10">
        <f t="shared" si="34"/>
        <v>2</v>
      </c>
      <c r="C118" s="8">
        <f t="shared" si="35"/>
        <v>2</v>
      </c>
      <c r="D118" s="8">
        <v>1</v>
      </c>
      <c r="E118" s="8">
        <v>0</v>
      </c>
      <c r="F118" s="8">
        <v>1</v>
      </c>
      <c r="G118" s="8">
        <v>2</v>
      </c>
      <c r="H118" s="8">
        <v>2</v>
      </c>
      <c r="I118" s="8">
        <f t="shared" si="36"/>
        <v>3</v>
      </c>
      <c r="J118" s="8">
        <f t="shared" si="37"/>
        <v>2</v>
      </c>
      <c r="K118" s="8">
        <v>0</v>
      </c>
      <c r="L118" s="8">
        <v>0</v>
      </c>
      <c r="M118" s="8">
        <v>2</v>
      </c>
      <c r="N118" s="8">
        <v>0</v>
      </c>
      <c r="O118" s="8">
        <v>4</v>
      </c>
      <c r="P118" s="8">
        <f t="shared" si="38"/>
        <v>0</v>
      </c>
      <c r="Q118" s="8">
        <f t="shared" si="39"/>
        <v>4</v>
      </c>
      <c r="R118" s="8">
        <f t="shared" si="40"/>
        <v>1</v>
      </c>
      <c r="S118" s="8">
        <f t="shared" si="41"/>
        <v>0</v>
      </c>
      <c r="T118" s="8">
        <f t="shared" si="42"/>
        <v>3</v>
      </c>
      <c r="U118" s="8">
        <f t="shared" si="43"/>
        <v>2</v>
      </c>
      <c r="V118" s="8">
        <f t="shared" si="44"/>
        <v>6</v>
      </c>
      <c r="W118" s="8">
        <f t="shared" si="45"/>
        <v>3</v>
      </c>
      <c r="X118" s="42" t="s">
        <v>393</v>
      </c>
      <c r="Y118" s="30" t="s">
        <v>463</v>
      </c>
      <c r="Z118" s="30"/>
      <c r="AA118" s="8">
        <v>0</v>
      </c>
      <c r="AB118" s="8">
        <v>0</v>
      </c>
      <c r="AC118" s="8">
        <v>0</v>
      </c>
      <c r="CS118" s="8">
        <v>0</v>
      </c>
      <c r="DE118" s="8">
        <v>3</v>
      </c>
      <c r="DO118" s="10">
        <f t="shared" si="46"/>
        <v>3</v>
      </c>
      <c r="DP118" s="8">
        <f t="shared" si="31"/>
        <v>0</v>
      </c>
      <c r="DQ118" s="8">
        <f t="shared" si="32"/>
        <v>1</v>
      </c>
    </row>
    <row r="120" spans="1:127" s="17" customFormat="1" x14ac:dyDescent="0.2">
      <c r="A120" s="17" t="s">
        <v>164</v>
      </c>
      <c r="C120" s="17">
        <f t="shared" ref="C120:W120" si="50">SUM(C2:C118)</f>
        <v>1618</v>
      </c>
      <c r="D120" s="17">
        <f t="shared" si="50"/>
        <v>761</v>
      </c>
      <c r="E120" s="17">
        <f t="shared" si="50"/>
        <v>430</v>
      </c>
      <c r="F120" s="17">
        <f t="shared" si="50"/>
        <v>427</v>
      </c>
      <c r="G120" s="17">
        <f t="shared" si="50"/>
        <v>2688</v>
      </c>
      <c r="H120" s="17">
        <f t="shared" si="50"/>
        <v>1819</v>
      </c>
      <c r="I120" s="17">
        <f t="shared" si="50"/>
        <v>2216</v>
      </c>
      <c r="J120" s="17">
        <f t="shared" si="50"/>
        <v>1618</v>
      </c>
      <c r="K120" s="17">
        <f t="shared" si="50"/>
        <v>349</v>
      </c>
      <c r="L120" s="17">
        <f t="shared" si="50"/>
        <v>412</v>
      </c>
      <c r="M120" s="17">
        <f t="shared" si="50"/>
        <v>857</v>
      </c>
      <c r="N120" s="17">
        <f t="shared" si="50"/>
        <v>1821</v>
      </c>
      <c r="O120" s="17">
        <f t="shared" si="50"/>
        <v>2959</v>
      </c>
      <c r="P120" s="17">
        <f t="shared" si="50"/>
        <v>1257</v>
      </c>
      <c r="Q120" s="17">
        <f t="shared" si="50"/>
        <v>3236</v>
      </c>
      <c r="R120" s="17">
        <f t="shared" si="50"/>
        <v>1110</v>
      </c>
      <c r="S120" s="17">
        <f t="shared" si="50"/>
        <v>842</v>
      </c>
      <c r="T120" s="17">
        <f t="shared" si="50"/>
        <v>1284</v>
      </c>
      <c r="U120" s="17">
        <f t="shared" si="50"/>
        <v>4509</v>
      </c>
      <c r="V120" s="17">
        <f t="shared" si="50"/>
        <v>4778</v>
      </c>
      <c r="W120" s="17">
        <f t="shared" si="50"/>
        <v>3473</v>
      </c>
      <c r="X120" s="19" t="s">
        <v>555</v>
      </c>
      <c r="Y120" s="31" t="s">
        <v>567</v>
      </c>
      <c r="Z120" s="31"/>
      <c r="AA120" s="17">
        <f>SUM(AA2:AA118)</f>
        <v>497</v>
      </c>
      <c r="AB120" s="17">
        <f>SUM(AB2:AB118)</f>
        <v>202</v>
      </c>
      <c r="AC120" s="17">
        <f>SUM(AC2:AC118)</f>
        <v>699</v>
      </c>
      <c r="AD120" s="17">
        <f>SUM(AD2:AD118)</f>
        <v>46</v>
      </c>
      <c r="AE120" s="17">
        <f t="shared" ref="AE120:DQ120" si="51">SUM(AE2:AE118)</f>
        <v>42</v>
      </c>
      <c r="AF120" s="17">
        <f t="shared" si="51"/>
        <v>43</v>
      </c>
      <c r="AG120" s="17">
        <f t="shared" si="51"/>
        <v>32</v>
      </c>
      <c r="AH120" s="17">
        <f t="shared" si="51"/>
        <v>38</v>
      </c>
      <c r="AI120" s="17">
        <f t="shared" si="51"/>
        <v>36</v>
      </c>
      <c r="AJ120" s="17">
        <f t="shared" si="51"/>
        <v>38</v>
      </c>
      <c r="AK120" s="17">
        <f t="shared" si="51"/>
        <v>43</v>
      </c>
      <c r="AL120" s="17">
        <f t="shared" si="51"/>
        <v>42</v>
      </c>
      <c r="AM120" s="17">
        <f t="shared" si="51"/>
        <v>32</v>
      </c>
      <c r="AN120" s="17">
        <f t="shared" si="51"/>
        <v>37</v>
      </c>
      <c r="AO120" s="17">
        <f t="shared" si="51"/>
        <v>40</v>
      </c>
      <c r="AP120" s="17">
        <f t="shared" si="51"/>
        <v>39</v>
      </c>
      <c r="AQ120" s="17">
        <f t="shared" si="51"/>
        <v>31</v>
      </c>
      <c r="AR120" s="17">
        <f t="shared" si="51"/>
        <v>39</v>
      </c>
      <c r="AS120" s="17">
        <f t="shared" si="51"/>
        <v>49</v>
      </c>
      <c r="AT120" s="17">
        <f t="shared" si="51"/>
        <v>53</v>
      </c>
      <c r="AU120" s="17">
        <f t="shared" si="51"/>
        <v>37</v>
      </c>
      <c r="AV120" s="17">
        <f t="shared" si="51"/>
        <v>58</v>
      </c>
      <c r="AW120" s="17">
        <f t="shared" si="51"/>
        <v>47</v>
      </c>
      <c r="AX120" s="17">
        <f t="shared" si="51"/>
        <v>52</v>
      </c>
      <c r="AY120" s="17">
        <f t="shared" si="51"/>
        <v>46</v>
      </c>
      <c r="AZ120" s="17">
        <f t="shared" si="51"/>
        <v>60</v>
      </c>
      <c r="BA120" s="17">
        <f t="shared" si="51"/>
        <v>38</v>
      </c>
      <c r="BB120" s="17">
        <f t="shared" si="51"/>
        <v>51</v>
      </c>
      <c r="BC120" s="17">
        <f t="shared" si="51"/>
        <v>50</v>
      </c>
      <c r="BD120" s="17">
        <f t="shared" si="51"/>
        <v>43</v>
      </c>
      <c r="BE120" s="17">
        <f t="shared" si="51"/>
        <v>35</v>
      </c>
      <c r="BF120" s="17">
        <f t="shared" si="51"/>
        <v>62</v>
      </c>
      <c r="BG120" s="17">
        <f t="shared" si="51"/>
        <v>27</v>
      </c>
      <c r="BH120" s="17">
        <f t="shared" si="51"/>
        <v>35</v>
      </c>
      <c r="BI120" s="17">
        <f t="shared" si="51"/>
        <v>36</v>
      </c>
      <c r="BJ120" s="17">
        <f t="shared" si="51"/>
        <v>39</v>
      </c>
      <c r="BK120" s="17">
        <f t="shared" si="51"/>
        <v>46</v>
      </c>
      <c r="BL120" s="17">
        <f t="shared" si="51"/>
        <v>56</v>
      </c>
      <c r="BM120" s="17">
        <f t="shared" si="51"/>
        <v>36</v>
      </c>
      <c r="BN120" s="17">
        <f t="shared" si="51"/>
        <v>41</v>
      </c>
      <c r="BO120" s="17">
        <f t="shared" si="51"/>
        <v>61</v>
      </c>
      <c r="BP120" s="17">
        <f t="shared" si="51"/>
        <v>38</v>
      </c>
      <c r="BQ120" s="17">
        <f t="shared" si="51"/>
        <v>28</v>
      </c>
      <c r="BR120" s="17">
        <f t="shared" si="51"/>
        <v>32</v>
      </c>
      <c r="BS120" s="17">
        <f t="shared" si="51"/>
        <v>36</v>
      </c>
      <c r="BT120" s="17">
        <f t="shared" si="51"/>
        <v>47</v>
      </c>
      <c r="BU120" s="17">
        <f t="shared" si="51"/>
        <v>39</v>
      </c>
      <c r="BV120" s="17">
        <f t="shared" si="51"/>
        <v>33</v>
      </c>
      <c r="BW120" s="17">
        <f t="shared" si="51"/>
        <v>50</v>
      </c>
      <c r="BX120" s="17">
        <f t="shared" si="51"/>
        <v>79</v>
      </c>
      <c r="BY120" s="17">
        <f t="shared" si="51"/>
        <v>101</v>
      </c>
      <c r="BZ120" s="17">
        <f t="shared" si="51"/>
        <v>69</v>
      </c>
      <c r="CA120" s="17">
        <f t="shared" si="51"/>
        <v>71</v>
      </c>
      <c r="CB120" s="17">
        <f t="shared" si="51"/>
        <v>49</v>
      </c>
      <c r="CC120" s="17">
        <f t="shared" si="51"/>
        <v>33</v>
      </c>
      <c r="CD120" s="17">
        <f t="shared" si="51"/>
        <v>64</v>
      </c>
      <c r="CE120" s="17">
        <f t="shared" si="51"/>
        <v>64</v>
      </c>
      <c r="CF120" s="17">
        <f t="shared" si="51"/>
        <v>46</v>
      </c>
      <c r="CG120" s="17">
        <f t="shared" si="51"/>
        <v>40</v>
      </c>
      <c r="CH120" s="17">
        <f t="shared" si="51"/>
        <v>75</v>
      </c>
      <c r="CI120" s="17">
        <f t="shared" si="51"/>
        <v>75</v>
      </c>
      <c r="CJ120" s="17">
        <f t="shared" si="51"/>
        <v>72</v>
      </c>
      <c r="CK120" s="17">
        <f t="shared" si="51"/>
        <v>52</v>
      </c>
      <c r="CL120" s="17">
        <f t="shared" si="51"/>
        <v>52</v>
      </c>
      <c r="CM120" s="17">
        <f t="shared" si="51"/>
        <v>59</v>
      </c>
      <c r="CN120" s="17">
        <f t="shared" ref="CN120:CS120" si="52">SUM(CN2:CN118)</f>
        <v>50</v>
      </c>
      <c r="CO120" s="17">
        <f t="shared" si="52"/>
        <v>52</v>
      </c>
      <c r="CP120" s="17">
        <f t="shared" si="52"/>
        <v>52</v>
      </c>
      <c r="CQ120" s="17">
        <f t="shared" si="52"/>
        <v>57</v>
      </c>
      <c r="CR120" s="17">
        <f t="shared" si="52"/>
        <v>66</v>
      </c>
      <c r="CS120" s="17">
        <f t="shared" si="52"/>
        <v>44</v>
      </c>
      <c r="DB120" s="17">
        <f>SUM(DB2:DB118)</f>
        <v>55</v>
      </c>
      <c r="DC120" s="17">
        <f>SUM(DC2:DC118)</f>
        <v>71</v>
      </c>
      <c r="DD120" s="17">
        <f>SUM(DD2:DD118)</f>
        <v>52</v>
      </c>
      <c r="DE120" s="17">
        <f>SUM(DE2:DE118)</f>
        <v>34</v>
      </c>
      <c r="DO120" s="17">
        <f t="shared" si="51"/>
        <v>3473</v>
      </c>
      <c r="DP120" s="17">
        <f t="shared" si="51"/>
        <v>177</v>
      </c>
      <c r="DQ120" s="17">
        <f t="shared" si="51"/>
        <v>238</v>
      </c>
    </row>
    <row r="122" spans="1:127" x14ac:dyDescent="0.2">
      <c r="A122" s="10" t="s">
        <v>193</v>
      </c>
      <c r="C122" s="8">
        <f t="shared" ref="C122:W122" si="53">MAX(C2:C118)</f>
        <v>52</v>
      </c>
      <c r="D122" s="8">
        <f t="shared" si="53"/>
        <v>31</v>
      </c>
      <c r="E122" s="8">
        <f t="shared" si="53"/>
        <v>17</v>
      </c>
      <c r="F122" s="8">
        <f t="shared" si="53"/>
        <v>16</v>
      </c>
      <c r="G122" s="8">
        <f t="shared" si="53"/>
        <v>113</v>
      </c>
      <c r="H122" s="8">
        <f t="shared" si="53"/>
        <v>71</v>
      </c>
      <c r="I122" s="8">
        <f t="shared" si="53"/>
        <v>82</v>
      </c>
      <c r="J122" s="8">
        <f t="shared" si="53"/>
        <v>52</v>
      </c>
      <c r="K122" s="8">
        <f t="shared" si="53"/>
        <v>21</v>
      </c>
      <c r="L122" s="8">
        <f t="shared" si="53"/>
        <v>16</v>
      </c>
      <c r="M122" s="8">
        <f t="shared" si="53"/>
        <v>29</v>
      </c>
      <c r="N122" s="8">
        <f t="shared" si="53"/>
        <v>75</v>
      </c>
      <c r="O122" s="8">
        <f t="shared" si="53"/>
        <v>101</v>
      </c>
      <c r="P122" s="8">
        <f t="shared" si="53"/>
        <v>56</v>
      </c>
      <c r="Q122" s="8">
        <f t="shared" si="53"/>
        <v>104</v>
      </c>
      <c r="R122" s="8">
        <f t="shared" si="53"/>
        <v>44</v>
      </c>
      <c r="S122" s="8">
        <f t="shared" si="53"/>
        <v>33</v>
      </c>
      <c r="T122" s="8">
        <f t="shared" si="53"/>
        <v>40</v>
      </c>
      <c r="U122" s="8">
        <f t="shared" si="53"/>
        <v>170</v>
      </c>
      <c r="V122" s="8">
        <f t="shared" si="53"/>
        <v>150</v>
      </c>
      <c r="W122" s="8">
        <f t="shared" si="53"/>
        <v>120</v>
      </c>
      <c r="DO122" s="10">
        <f>MAX(DO2:DO118)</f>
        <v>120</v>
      </c>
      <c r="DP122" s="10">
        <f>MAX(DP2:DP118)</f>
        <v>11</v>
      </c>
      <c r="DQ122" s="10">
        <f>MAX(DQ2:DQ118)</f>
        <v>8</v>
      </c>
    </row>
    <row r="123" spans="1:127" s="11" customFormat="1" x14ac:dyDescent="0.2">
      <c r="A123" s="7"/>
      <c r="B123" s="8"/>
      <c r="C123" s="11" t="s">
        <v>168</v>
      </c>
      <c r="D123" s="11" t="s">
        <v>166</v>
      </c>
      <c r="E123" s="11" t="s">
        <v>167</v>
      </c>
      <c r="F123" s="11" t="s">
        <v>168</v>
      </c>
      <c r="G123" s="11" t="s">
        <v>166</v>
      </c>
      <c r="H123" s="11" t="s">
        <v>168</v>
      </c>
      <c r="I123" s="11" t="s">
        <v>165</v>
      </c>
      <c r="J123" s="11" t="s">
        <v>168</v>
      </c>
      <c r="K123" s="11" t="s">
        <v>168</v>
      </c>
      <c r="L123" s="11" t="s">
        <v>165</v>
      </c>
      <c r="M123" s="11" t="s">
        <v>169</v>
      </c>
      <c r="N123" s="11" t="s">
        <v>168</v>
      </c>
      <c r="O123" s="11" t="s">
        <v>171</v>
      </c>
      <c r="P123" s="11" t="s">
        <v>168</v>
      </c>
      <c r="Q123" s="11" t="s">
        <v>168</v>
      </c>
      <c r="R123" s="11" t="s">
        <v>168</v>
      </c>
      <c r="S123" s="11" t="s">
        <v>167</v>
      </c>
      <c r="T123" s="11" t="s">
        <v>169</v>
      </c>
      <c r="U123" s="11" t="s">
        <v>170</v>
      </c>
      <c r="V123" s="11" t="s">
        <v>168</v>
      </c>
      <c r="W123" s="11" t="s">
        <v>167</v>
      </c>
      <c r="X123" s="9"/>
      <c r="Y123" s="9"/>
      <c r="Z123" s="9"/>
      <c r="DO123" s="7" t="s">
        <v>167</v>
      </c>
      <c r="DP123" s="7" t="s">
        <v>168</v>
      </c>
      <c r="DQ123" s="7" t="s">
        <v>373</v>
      </c>
    </row>
    <row r="124" spans="1:127" s="11" customFormat="1" x14ac:dyDescent="0.2">
      <c r="A124" s="10" t="s">
        <v>194</v>
      </c>
      <c r="B124" s="8"/>
      <c r="X124" s="9"/>
      <c r="Y124" s="9"/>
      <c r="Z124" s="9"/>
      <c r="AD124" s="8">
        <v>2</v>
      </c>
      <c r="AE124" s="8">
        <v>3</v>
      </c>
      <c r="AF124" s="8">
        <v>3</v>
      </c>
      <c r="AG124" s="8">
        <v>1</v>
      </c>
      <c r="AH124" s="8">
        <v>2</v>
      </c>
      <c r="AI124" s="8">
        <v>2</v>
      </c>
      <c r="AJ124" s="8">
        <v>2</v>
      </c>
      <c r="AK124" s="8">
        <v>2</v>
      </c>
      <c r="AL124" s="8">
        <v>2</v>
      </c>
      <c r="AM124" s="8">
        <v>2</v>
      </c>
      <c r="AN124" s="8">
        <v>2</v>
      </c>
      <c r="AO124" s="8">
        <v>2</v>
      </c>
      <c r="AP124" s="8">
        <v>1</v>
      </c>
      <c r="AQ124" s="8">
        <v>1</v>
      </c>
      <c r="AR124" s="8">
        <v>0</v>
      </c>
      <c r="AS124" s="8">
        <v>1</v>
      </c>
      <c r="AT124" s="8">
        <v>4</v>
      </c>
      <c r="AU124" s="8">
        <v>0</v>
      </c>
      <c r="AV124" s="8">
        <v>6</v>
      </c>
      <c r="AW124" s="8">
        <v>4</v>
      </c>
      <c r="AX124" s="8">
        <v>4</v>
      </c>
      <c r="AY124" s="8">
        <v>4</v>
      </c>
      <c r="AZ124" s="8">
        <v>5</v>
      </c>
      <c r="BA124" s="8">
        <v>0</v>
      </c>
      <c r="BB124" s="8">
        <v>3</v>
      </c>
      <c r="BC124" s="8">
        <v>3</v>
      </c>
      <c r="BD124" s="8">
        <v>3</v>
      </c>
      <c r="BE124" s="8">
        <v>2</v>
      </c>
      <c r="BF124" s="8">
        <v>7</v>
      </c>
      <c r="BG124" s="8">
        <v>1</v>
      </c>
      <c r="BH124" s="8">
        <v>0</v>
      </c>
      <c r="BI124" s="8">
        <v>1</v>
      </c>
      <c r="BJ124" s="8">
        <v>0</v>
      </c>
      <c r="BK124" s="8">
        <v>1</v>
      </c>
      <c r="BL124" s="8">
        <v>6</v>
      </c>
      <c r="BM124" s="8">
        <v>2</v>
      </c>
      <c r="BN124" s="8">
        <v>1</v>
      </c>
      <c r="BO124" s="8">
        <v>3</v>
      </c>
      <c r="BP124" s="8">
        <v>4</v>
      </c>
      <c r="BQ124" s="8">
        <v>1</v>
      </c>
      <c r="BR124" s="8">
        <v>2</v>
      </c>
      <c r="BS124" s="8">
        <v>0</v>
      </c>
      <c r="BT124" s="8">
        <v>6</v>
      </c>
      <c r="BU124" s="8">
        <v>2</v>
      </c>
      <c r="BV124" s="8">
        <v>1</v>
      </c>
      <c r="BW124" s="8">
        <v>4</v>
      </c>
      <c r="BX124" s="8">
        <v>3</v>
      </c>
      <c r="BY124" s="8">
        <v>11</v>
      </c>
      <c r="BZ124" s="8">
        <v>4</v>
      </c>
      <c r="CA124" s="8">
        <v>4</v>
      </c>
      <c r="CB124" s="8">
        <v>0</v>
      </c>
      <c r="CC124" s="8">
        <v>0</v>
      </c>
      <c r="CD124" s="8">
        <v>3</v>
      </c>
      <c r="CE124" s="8">
        <v>3</v>
      </c>
      <c r="CF124" s="8">
        <v>1</v>
      </c>
      <c r="CG124" s="8">
        <v>0</v>
      </c>
      <c r="CH124" s="8">
        <v>3</v>
      </c>
      <c r="CI124" s="8">
        <v>6</v>
      </c>
      <c r="CJ124" s="8">
        <v>5</v>
      </c>
      <c r="CK124" s="8">
        <v>2</v>
      </c>
      <c r="CL124" s="8">
        <v>2</v>
      </c>
      <c r="CM124" s="8">
        <v>3</v>
      </c>
      <c r="CN124" s="8">
        <v>3</v>
      </c>
      <c r="CO124" s="8">
        <f>COUNTIF(CO2:CO118,"=6")</f>
        <v>2</v>
      </c>
      <c r="CP124" s="8">
        <f>COUNTIF(CP2:CP118,"=6")</f>
        <v>2</v>
      </c>
      <c r="CQ124" s="8">
        <f>COUNTIF(CQ2:CQ118,"=6")</f>
        <v>3</v>
      </c>
      <c r="CR124" s="8">
        <f>COUNTIF(CR2:CR118,"=6")</f>
        <v>2</v>
      </c>
      <c r="CS124" s="8">
        <f>COUNTIF(CS2:CS118,"=6")</f>
        <v>1</v>
      </c>
      <c r="CT124" s="8">
        <f t="shared" ref="CT124:DA124" si="54">COUNTIF(CT150:CT232,"=6")</f>
        <v>0</v>
      </c>
      <c r="CU124" s="8">
        <f t="shared" si="54"/>
        <v>4</v>
      </c>
      <c r="CV124" s="8">
        <f t="shared" si="54"/>
        <v>6</v>
      </c>
      <c r="CW124" s="8">
        <f t="shared" si="54"/>
        <v>5</v>
      </c>
      <c r="CX124" s="8">
        <f t="shared" si="54"/>
        <v>2</v>
      </c>
      <c r="CY124" s="8">
        <f t="shared" si="54"/>
        <v>5</v>
      </c>
      <c r="CZ124" s="8">
        <f t="shared" si="54"/>
        <v>4</v>
      </c>
      <c r="DA124" s="8">
        <f t="shared" si="54"/>
        <v>9</v>
      </c>
      <c r="DB124" s="8">
        <f>COUNTIF(DB2:DB118,"=6")</f>
        <v>1</v>
      </c>
      <c r="DC124" s="8">
        <f>COUNTIF(DC2:DC118,"=6")</f>
        <v>3</v>
      </c>
      <c r="DD124" s="8">
        <f>COUNTIF(DD2:DD118,"=6")</f>
        <v>2</v>
      </c>
      <c r="DE124" s="8">
        <f>COUNTIF(DE2:DE118,"=6")</f>
        <v>0</v>
      </c>
      <c r="DF124" s="8">
        <f>COUNTIF(DF150:DF232,"=6")</f>
        <v>2</v>
      </c>
      <c r="DG124" s="8">
        <f>COUNTIF(DG237:DG268,"=6")</f>
        <v>2</v>
      </c>
      <c r="DH124" s="8">
        <f>COUNTIF(DH237:DH268,"=6")</f>
        <v>2</v>
      </c>
      <c r="DI124" s="8">
        <f>COUNTIF(DI237:DI268,"=6")</f>
        <v>3</v>
      </c>
      <c r="DJ124" s="8"/>
      <c r="DK124" s="8">
        <f>COUNTIF(DK237:DK268,"=6")</f>
        <v>7</v>
      </c>
      <c r="DL124" s="8">
        <f>COUNTIF(DL150:DL232,"=6")</f>
        <v>4</v>
      </c>
      <c r="DM124" s="8">
        <f>COUNTIF(DM150:DM231,"=6")</f>
        <v>3</v>
      </c>
      <c r="DN124" s="8">
        <f>COUNTIF(DN150:DN231,"=6")</f>
        <v>0</v>
      </c>
      <c r="DO124" s="10">
        <f>SUM(AD124:DK124)</f>
        <v>228</v>
      </c>
      <c r="DP124" s="10"/>
      <c r="DQ124" s="10"/>
      <c r="DR124" s="8"/>
      <c r="DS124" s="8"/>
      <c r="DT124" s="8"/>
      <c r="DU124" s="8"/>
      <c r="DV124" s="8"/>
      <c r="DW124" s="8"/>
    </row>
    <row r="125" spans="1:127" s="11" customFormat="1" x14ac:dyDescent="0.2">
      <c r="A125" s="10" t="s">
        <v>195</v>
      </c>
      <c r="B125" s="8"/>
      <c r="X125" s="9"/>
      <c r="Y125" s="9"/>
      <c r="Z125" s="9"/>
      <c r="AD125" s="8">
        <v>1</v>
      </c>
      <c r="AE125" s="8">
        <v>2</v>
      </c>
      <c r="AF125" s="8">
        <v>2</v>
      </c>
      <c r="AG125" s="8">
        <v>5</v>
      </c>
      <c r="AH125" s="8">
        <v>4</v>
      </c>
      <c r="AI125" s="8">
        <v>4</v>
      </c>
      <c r="AJ125" s="8">
        <v>2</v>
      </c>
      <c r="AK125" s="8">
        <v>2</v>
      </c>
      <c r="AL125" s="8">
        <v>2</v>
      </c>
      <c r="AM125" s="8">
        <v>5</v>
      </c>
      <c r="AN125" s="8">
        <v>4</v>
      </c>
      <c r="AO125" s="8">
        <v>2</v>
      </c>
      <c r="AP125" s="8">
        <v>3</v>
      </c>
      <c r="AQ125" s="8">
        <v>4</v>
      </c>
      <c r="AR125" s="8">
        <v>3</v>
      </c>
      <c r="AS125" s="8">
        <v>2</v>
      </c>
      <c r="AT125" s="8">
        <v>2</v>
      </c>
      <c r="AU125" s="8">
        <v>5</v>
      </c>
      <c r="AV125" s="8">
        <v>1</v>
      </c>
      <c r="AW125" s="8">
        <v>4</v>
      </c>
      <c r="AX125" s="8">
        <v>1</v>
      </c>
      <c r="AY125" s="8">
        <v>3</v>
      </c>
      <c r="AZ125" s="8">
        <v>0</v>
      </c>
      <c r="BA125" s="8">
        <v>3</v>
      </c>
      <c r="BB125" s="8">
        <v>2</v>
      </c>
      <c r="BC125" s="8">
        <v>2</v>
      </c>
      <c r="BD125" s="8">
        <v>2</v>
      </c>
      <c r="BE125" s="8">
        <v>8</v>
      </c>
      <c r="BF125" s="8">
        <v>0</v>
      </c>
      <c r="BG125" s="8">
        <v>7</v>
      </c>
      <c r="BH125" s="8">
        <v>4</v>
      </c>
      <c r="BI125" s="8">
        <v>6</v>
      </c>
      <c r="BJ125" s="8">
        <v>3</v>
      </c>
      <c r="BK125" s="8">
        <v>0</v>
      </c>
      <c r="BL125" s="8">
        <v>0</v>
      </c>
      <c r="BM125" s="8">
        <v>3</v>
      </c>
      <c r="BN125" s="8">
        <v>3</v>
      </c>
      <c r="BO125" s="8">
        <v>0</v>
      </c>
      <c r="BP125" s="8">
        <v>4</v>
      </c>
      <c r="BQ125" s="8">
        <v>7</v>
      </c>
      <c r="BR125" s="8">
        <v>8</v>
      </c>
      <c r="BS125" s="8">
        <v>3</v>
      </c>
      <c r="BT125" s="8">
        <v>4</v>
      </c>
      <c r="BU125" s="8">
        <v>4</v>
      </c>
      <c r="BV125" s="8">
        <v>8</v>
      </c>
      <c r="BW125" s="8">
        <v>8</v>
      </c>
      <c r="BX125" s="8">
        <v>1</v>
      </c>
      <c r="BY125" s="8">
        <v>0</v>
      </c>
      <c r="BZ125" s="8">
        <v>3</v>
      </c>
      <c r="CA125" s="8">
        <v>1</v>
      </c>
      <c r="CB125" s="8">
        <v>2</v>
      </c>
      <c r="CC125" s="8">
        <v>11</v>
      </c>
      <c r="CD125" s="8">
        <v>2</v>
      </c>
      <c r="CE125" s="8">
        <v>2</v>
      </c>
      <c r="CF125" s="8">
        <v>7</v>
      </c>
      <c r="CG125" s="8">
        <v>4</v>
      </c>
      <c r="CH125" s="8">
        <v>1</v>
      </c>
      <c r="CI125" s="8">
        <v>1</v>
      </c>
      <c r="CJ125" s="8">
        <v>2</v>
      </c>
      <c r="CK125" s="8">
        <v>3</v>
      </c>
      <c r="CL125" s="8">
        <v>4</v>
      </c>
      <c r="CM125" s="8">
        <v>2</v>
      </c>
      <c r="CN125" s="8">
        <v>5</v>
      </c>
      <c r="CO125" s="8">
        <f>COUNTIF(CO2:CO118,"=0")</f>
        <v>4</v>
      </c>
      <c r="CP125" s="8">
        <f>COUNTIF(CP2:CP118,"=0")</f>
        <v>4</v>
      </c>
      <c r="CQ125" s="8">
        <f>COUNTIF(CQ2:CQ118,"=0")</f>
        <v>6</v>
      </c>
      <c r="CR125" s="8">
        <f>COUNTIF(CR2:CR118,"=0")</f>
        <v>2</v>
      </c>
      <c r="CS125" s="8">
        <f>COUNTIF(CS2:CS118,"=0")</f>
        <v>4</v>
      </c>
      <c r="CT125" s="8">
        <f t="shared" ref="CT125:DA125" si="55">COUNTIF(CT150:CT232,"=0")</f>
        <v>4</v>
      </c>
      <c r="CU125" s="8">
        <f t="shared" si="55"/>
        <v>3</v>
      </c>
      <c r="CV125" s="8">
        <f t="shared" si="55"/>
        <v>1</v>
      </c>
      <c r="CW125" s="8">
        <f t="shared" si="55"/>
        <v>4</v>
      </c>
      <c r="CX125" s="8">
        <f t="shared" si="55"/>
        <v>2</v>
      </c>
      <c r="CY125" s="8">
        <f t="shared" si="55"/>
        <v>2</v>
      </c>
      <c r="CZ125" s="8">
        <f t="shared" si="55"/>
        <v>0</v>
      </c>
      <c r="DA125" s="8">
        <f t="shared" si="55"/>
        <v>1</v>
      </c>
      <c r="DB125" s="8">
        <f>COUNTIF(DB2:DB118,"=0")</f>
        <v>3</v>
      </c>
      <c r="DC125" s="8">
        <f>COUNTIF(DC2:DC118,"=0")</f>
        <v>0</v>
      </c>
      <c r="DD125" s="8">
        <f>COUNTIF(DD2:DD118,"=0")</f>
        <v>5</v>
      </c>
      <c r="DE125" s="8">
        <f>COUNTIF(DE2:DE118,"=0")</f>
        <v>7</v>
      </c>
      <c r="DF125" s="8">
        <f>COUNTIF(DF150:DF232,"=0")</f>
        <v>4</v>
      </c>
      <c r="DG125" s="8">
        <f>COUNTIF(DG237:DG268,"=0")</f>
        <v>2</v>
      </c>
      <c r="DH125" s="8">
        <f>COUNTIF(DH237:DH268,"=0")</f>
        <v>3</v>
      </c>
      <c r="DI125" s="8">
        <f>COUNTIF(DI237:DI268,"=0")</f>
        <v>0</v>
      </c>
      <c r="DJ125" s="8"/>
      <c r="DK125" s="8">
        <f>COUNTIF(DK237:DK268,"=0")</f>
        <v>4</v>
      </c>
      <c r="DL125" s="8">
        <f>COUNTIF(DL150:DL232,"=0")</f>
        <v>5</v>
      </c>
      <c r="DM125" s="8">
        <f>COUNTIF(DM150:DM231,"=0")</f>
        <v>4</v>
      </c>
      <c r="DN125" s="8">
        <f>COUNTIF(DN150:DN231,"=0")</f>
        <v>1</v>
      </c>
      <c r="DO125" s="10">
        <f>SUM(AD125:DK125)</f>
        <v>268</v>
      </c>
    </row>
    <row r="127" spans="1:127" x14ac:dyDescent="0.2">
      <c r="A127" s="10" t="s">
        <v>196</v>
      </c>
      <c r="AD127" s="8">
        <f>COUNT(AD2:AD118)</f>
        <v>21</v>
      </c>
      <c r="AE127" s="8">
        <f t="shared" ref="AE127:CM127" si="56">COUNT(AE2:AE118)</f>
        <v>21</v>
      </c>
      <c r="AF127" s="8">
        <f t="shared" si="56"/>
        <v>20</v>
      </c>
      <c r="AG127" s="8">
        <f t="shared" si="56"/>
        <v>21</v>
      </c>
      <c r="AH127" s="8">
        <f t="shared" si="56"/>
        <v>21</v>
      </c>
      <c r="AI127" s="8">
        <f t="shared" si="56"/>
        <v>21</v>
      </c>
      <c r="AJ127" s="8">
        <f t="shared" si="56"/>
        <v>21</v>
      </c>
      <c r="AK127" s="8">
        <f t="shared" si="56"/>
        <v>21</v>
      </c>
      <c r="AL127" s="8">
        <f t="shared" si="56"/>
        <v>21</v>
      </c>
      <c r="AM127" s="8">
        <f t="shared" si="56"/>
        <v>21</v>
      </c>
      <c r="AN127" s="8">
        <f t="shared" si="56"/>
        <v>21</v>
      </c>
      <c r="AO127" s="8">
        <f t="shared" si="56"/>
        <v>21</v>
      </c>
      <c r="AP127" s="8">
        <f t="shared" si="56"/>
        <v>21</v>
      </c>
      <c r="AQ127" s="8">
        <f t="shared" si="56"/>
        <v>21</v>
      </c>
      <c r="AR127" s="8">
        <f t="shared" si="56"/>
        <v>23</v>
      </c>
      <c r="AS127" s="8">
        <f t="shared" si="56"/>
        <v>23</v>
      </c>
      <c r="AT127" s="8">
        <f t="shared" si="56"/>
        <v>23</v>
      </c>
      <c r="AU127" s="8">
        <f t="shared" si="56"/>
        <v>23</v>
      </c>
      <c r="AV127" s="8">
        <f t="shared" si="56"/>
        <v>23</v>
      </c>
      <c r="AW127" s="8">
        <f t="shared" si="56"/>
        <v>23</v>
      </c>
      <c r="AX127" s="8">
        <f t="shared" si="56"/>
        <v>23</v>
      </c>
      <c r="AY127" s="8">
        <f t="shared" si="56"/>
        <v>23</v>
      </c>
      <c r="AZ127" s="8">
        <f t="shared" si="56"/>
        <v>23</v>
      </c>
      <c r="BA127" s="8">
        <f t="shared" si="56"/>
        <v>23</v>
      </c>
      <c r="BB127" s="8">
        <f t="shared" si="56"/>
        <v>23</v>
      </c>
      <c r="BC127" s="8">
        <f t="shared" si="56"/>
        <v>22</v>
      </c>
      <c r="BD127" s="8">
        <f t="shared" si="56"/>
        <v>23</v>
      </c>
      <c r="BE127" s="8">
        <f t="shared" si="56"/>
        <v>23</v>
      </c>
      <c r="BF127" s="8">
        <f t="shared" si="56"/>
        <v>23</v>
      </c>
      <c r="BG127" s="8">
        <f t="shared" si="56"/>
        <v>23</v>
      </c>
      <c r="BH127" s="8">
        <f t="shared" si="56"/>
        <v>23</v>
      </c>
      <c r="BI127" s="8">
        <f t="shared" si="56"/>
        <v>23</v>
      </c>
      <c r="BJ127" s="8">
        <f t="shared" si="56"/>
        <v>23</v>
      </c>
      <c r="BK127" s="8">
        <f t="shared" si="56"/>
        <v>23</v>
      </c>
      <c r="BL127" s="8">
        <f t="shared" si="56"/>
        <v>23</v>
      </c>
      <c r="BM127" s="8">
        <f t="shared" si="56"/>
        <v>23</v>
      </c>
      <c r="BN127" s="8">
        <f t="shared" si="56"/>
        <v>23</v>
      </c>
      <c r="BO127" s="8">
        <f t="shared" si="56"/>
        <v>23</v>
      </c>
      <c r="BP127" s="8">
        <f t="shared" si="56"/>
        <v>21</v>
      </c>
      <c r="BQ127" s="8">
        <f t="shared" si="56"/>
        <v>21</v>
      </c>
      <c r="BR127" s="8">
        <f t="shared" si="56"/>
        <v>23</v>
      </c>
      <c r="BS127" s="8">
        <f t="shared" si="56"/>
        <v>23</v>
      </c>
      <c r="BT127" s="8">
        <f t="shared" si="56"/>
        <v>23</v>
      </c>
      <c r="BU127" s="8">
        <f t="shared" si="56"/>
        <v>23</v>
      </c>
      <c r="BV127" s="8">
        <f t="shared" si="56"/>
        <v>23</v>
      </c>
      <c r="BW127" s="8">
        <f t="shared" si="56"/>
        <v>23</v>
      </c>
      <c r="BX127" s="8">
        <f t="shared" si="56"/>
        <v>23</v>
      </c>
      <c r="BY127" s="8">
        <f t="shared" si="56"/>
        <v>23</v>
      </c>
      <c r="BZ127" s="8">
        <f t="shared" si="56"/>
        <v>23</v>
      </c>
      <c r="CA127" s="8">
        <f t="shared" si="56"/>
        <v>23</v>
      </c>
      <c r="CB127" s="8">
        <f t="shared" si="56"/>
        <v>23</v>
      </c>
      <c r="CC127" s="8">
        <f t="shared" si="56"/>
        <v>23</v>
      </c>
      <c r="CD127" s="8">
        <f t="shared" si="56"/>
        <v>23</v>
      </c>
      <c r="CE127" s="8">
        <f t="shared" si="56"/>
        <v>23</v>
      </c>
      <c r="CF127" s="8">
        <f t="shared" si="56"/>
        <v>23</v>
      </c>
      <c r="CG127" s="8">
        <f t="shared" si="56"/>
        <v>21</v>
      </c>
      <c r="CH127" s="8">
        <f t="shared" si="56"/>
        <v>21</v>
      </c>
      <c r="CI127" s="8">
        <f t="shared" si="56"/>
        <v>23</v>
      </c>
      <c r="CJ127" s="8">
        <f t="shared" si="56"/>
        <v>23</v>
      </c>
      <c r="CK127" s="8">
        <f t="shared" si="56"/>
        <v>23</v>
      </c>
      <c r="CL127" s="8">
        <f t="shared" si="56"/>
        <v>23</v>
      </c>
      <c r="CM127" s="8">
        <f t="shared" si="56"/>
        <v>23</v>
      </c>
      <c r="CN127" s="8">
        <f t="shared" ref="CN127:CS127" si="57">COUNT(CN2:CN118)</f>
        <v>23</v>
      </c>
      <c r="CO127" s="8">
        <f t="shared" si="57"/>
        <v>23</v>
      </c>
      <c r="CP127" s="8">
        <f t="shared" si="57"/>
        <v>23</v>
      </c>
      <c r="CQ127" s="8">
        <f t="shared" si="57"/>
        <v>23</v>
      </c>
      <c r="CR127" s="8">
        <f t="shared" si="57"/>
        <v>23</v>
      </c>
      <c r="CS127" s="8">
        <f t="shared" si="57"/>
        <v>23</v>
      </c>
      <c r="CT127" s="8">
        <f t="shared" ref="CT127:DA127" si="58">COUNT(CT150:CT232)</f>
        <v>21</v>
      </c>
      <c r="CU127" s="8">
        <f t="shared" si="58"/>
        <v>21</v>
      </c>
      <c r="CV127" s="8">
        <f t="shared" si="58"/>
        <v>23</v>
      </c>
      <c r="CW127" s="8">
        <f t="shared" si="58"/>
        <v>23</v>
      </c>
      <c r="CX127" s="8">
        <f t="shared" si="58"/>
        <v>23</v>
      </c>
      <c r="CY127" s="8">
        <f t="shared" si="58"/>
        <v>22</v>
      </c>
      <c r="CZ127" s="8">
        <f t="shared" si="58"/>
        <v>23</v>
      </c>
      <c r="DA127" s="8">
        <f t="shared" si="58"/>
        <v>23</v>
      </c>
      <c r="DB127" s="8">
        <f>COUNT(DB2:DB118)</f>
        <v>23</v>
      </c>
      <c r="DC127" s="8">
        <f>COUNT(DC2:DC118)</f>
        <v>23</v>
      </c>
      <c r="DD127" s="8">
        <f>COUNT(DD2:DD118)</f>
        <v>23</v>
      </c>
      <c r="DE127" s="8">
        <f>COUNT(DE2:DE118)</f>
        <v>23</v>
      </c>
      <c r="DF127" s="8">
        <f>COUNT(DF150:DF232)</f>
        <v>23</v>
      </c>
      <c r="DG127" s="8">
        <f>COUNT(DG237:DG269)</f>
        <v>21</v>
      </c>
      <c r="DH127" s="8">
        <f>COUNT(DH237:DH269)</f>
        <v>21</v>
      </c>
      <c r="DI127" s="8">
        <f>COUNT(DI237:DI269)</f>
        <v>21</v>
      </c>
      <c r="DJ127" s="8">
        <f>COUNT(DJ237:DJ269)</f>
        <v>21</v>
      </c>
      <c r="DK127" s="8">
        <f>COUNT(DK237:DK269)</f>
        <v>21</v>
      </c>
      <c r="DL127" s="8">
        <f>COUNT(DL150:DL232)</f>
        <v>23</v>
      </c>
      <c r="DM127" s="8">
        <f>COUNT(DM150:DM231)</f>
        <v>23</v>
      </c>
      <c r="DN127" s="8">
        <f>COUNT(DN150:DN231)</f>
        <v>15</v>
      </c>
      <c r="DO127" s="10">
        <f>SUM(AD127:DK127)</f>
        <v>1925</v>
      </c>
    </row>
    <row r="128" spans="1:127" x14ac:dyDescent="0.2">
      <c r="F128" s="7" t="s">
        <v>0</v>
      </c>
      <c r="M128" s="7" t="s">
        <v>1</v>
      </c>
      <c r="T128" s="7" t="s">
        <v>2</v>
      </c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</row>
    <row r="129" spans="1:119" s="7" customFormat="1" x14ac:dyDescent="0.2">
      <c r="A129" s="10" t="s">
        <v>489</v>
      </c>
      <c r="C129" s="7" t="s">
        <v>4</v>
      </c>
      <c r="D129" s="7" t="s">
        <v>5</v>
      </c>
      <c r="E129" s="7" t="s">
        <v>6</v>
      </c>
      <c r="F129" s="7" t="s">
        <v>7</v>
      </c>
      <c r="G129" s="7" t="s">
        <v>8</v>
      </c>
      <c r="H129" s="7" t="s">
        <v>9</v>
      </c>
      <c r="I129" s="7" t="s">
        <v>10</v>
      </c>
      <c r="J129" s="7" t="s">
        <v>4</v>
      </c>
      <c r="K129" s="7" t="s">
        <v>5</v>
      </c>
      <c r="L129" s="7" t="s">
        <v>6</v>
      </c>
      <c r="M129" s="7" t="s">
        <v>7</v>
      </c>
      <c r="N129" s="7" t="s">
        <v>8</v>
      </c>
      <c r="O129" s="7" t="s">
        <v>9</v>
      </c>
      <c r="P129" s="7" t="s">
        <v>10</v>
      </c>
      <c r="Q129" s="7" t="s">
        <v>4</v>
      </c>
      <c r="R129" s="7" t="s">
        <v>5</v>
      </c>
      <c r="S129" s="7" t="s">
        <v>6</v>
      </c>
      <c r="T129" s="7" t="s">
        <v>7</v>
      </c>
      <c r="U129" s="7" t="s">
        <v>8</v>
      </c>
      <c r="V129" s="7" t="s">
        <v>9</v>
      </c>
      <c r="W129" s="7" t="s">
        <v>10</v>
      </c>
      <c r="X129" s="9"/>
      <c r="Y129" s="9"/>
      <c r="Z129" s="9"/>
    </row>
    <row r="130" spans="1:119" x14ac:dyDescent="0.2"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</row>
    <row r="131" spans="1:119" s="12" customFormat="1" x14ac:dyDescent="0.2">
      <c r="A131" s="12" t="s">
        <v>490</v>
      </c>
      <c r="B131" s="12">
        <v>2</v>
      </c>
      <c r="C131" s="12">
        <f t="shared" ref="C131:C137" si="59">SUM(D131:F131)</f>
        <v>42</v>
      </c>
      <c r="D131" s="12">
        <v>17</v>
      </c>
      <c r="E131" s="12">
        <v>10</v>
      </c>
      <c r="F131" s="12">
        <v>15</v>
      </c>
      <c r="G131" s="12">
        <v>56</v>
      </c>
      <c r="H131" s="12">
        <v>52</v>
      </c>
      <c r="I131" s="12">
        <v>44</v>
      </c>
      <c r="J131" s="12">
        <f t="shared" ref="J131:J137" si="60">SUM(K131:M131)</f>
        <v>42</v>
      </c>
      <c r="K131" s="12">
        <v>7</v>
      </c>
      <c r="L131" s="12">
        <v>8</v>
      </c>
      <c r="M131" s="12">
        <v>27</v>
      </c>
      <c r="N131" s="12">
        <v>34</v>
      </c>
      <c r="O131" s="12">
        <v>74</v>
      </c>
      <c r="P131" s="12">
        <v>22</v>
      </c>
      <c r="Q131" s="12">
        <f t="shared" ref="Q131:W137" si="61">C131+J131</f>
        <v>84</v>
      </c>
      <c r="R131" s="12">
        <f t="shared" si="61"/>
        <v>24</v>
      </c>
      <c r="S131" s="12">
        <f t="shared" si="61"/>
        <v>18</v>
      </c>
      <c r="T131" s="12">
        <f t="shared" si="61"/>
        <v>42</v>
      </c>
      <c r="U131" s="12">
        <f t="shared" si="61"/>
        <v>90</v>
      </c>
      <c r="V131" s="12">
        <f t="shared" si="61"/>
        <v>126</v>
      </c>
      <c r="W131" s="12">
        <f t="shared" si="61"/>
        <v>66</v>
      </c>
      <c r="X131" s="43" t="s">
        <v>571</v>
      </c>
      <c r="Y131" s="43" t="s">
        <v>572</v>
      </c>
      <c r="Z131" s="43"/>
      <c r="AA131" s="12">
        <v>17</v>
      </c>
      <c r="AB131" s="12">
        <v>7</v>
      </c>
      <c r="AC131" s="12">
        <v>24</v>
      </c>
      <c r="DO131" s="10"/>
    </row>
    <row r="132" spans="1:119" s="13" customFormat="1" x14ac:dyDescent="0.2">
      <c r="A132" s="13" t="s">
        <v>491</v>
      </c>
      <c r="B132" s="13">
        <v>22</v>
      </c>
      <c r="C132" s="13">
        <f t="shared" si="59"/>
        <v>477</v>
      </c>
      <c r="D132" s="13">
        <v>241</v>
      </c>
      <c r="E132" s="13">
        <v>117</v>
      </c>
      <c r="F132" s="13">
        <v>119</v>
      </c>
      <c r="G132" s="13">
        <v>953</v>
      </c>
      <c r="H132" s="13">
        <v>591</v>
      </c>
      <c r="I132" s="13">
        <v>599</v>
      </c>
      <c r="J132" s="13">
        <f t="shared" si="60"/>
        <v>477</v>
      </c>
      <c r="K132" s="13">
        <v>104</v>
      </c>
      <c r="L132" s="13">
        <v>113</v>
      </c>
      <c r="M132" s="13">
        <v>260</v>
      </c>
      <c r="N132" s="13">
        <v>620</v>
      </c>
      <c r="O132" s="13">
        <v>1026</v>
      </c>
      <c r="P132" s="13">
        <v>321</v>
      </c>
      <c r="Q132" s="13">
        <f t="shared" si="61"/>
        <v>954</v>
      </c>
      <c r="R132" s="13">
        <f t="shared" si="61"/>
        <v>345</v>
      </c>
      <c r="S132" s="13">
        <f t="shared" si="61"/>
        <v>230</v>
      </c>
      <c r="T132" s="13">
        <f t="shared" si="61"/>
        <v>379</v>
      </c>
      <c r="U132" s="13">
        <f t="shared" si="61"/>
        <v>1573</v>
      </c>
      <c r="V132" s="13">
        <f t="shared" si="61"/>
        <v>1617</v>
      </c>
      <c r="W132" s="13">
        <f t="shared" si="61"/>
        <v>920</v>
      </c>
      <c r="X132" s="44" t="s">
        <v>555</v>
      </c>
      <c r="Y132" s="44" t="s">
        <v>573</v>
      </c>
      <c r="Z132" s="44"/>
      <c r="AA132" s="13">
        <v>241</v>
      </c>
      <c r="AB132" s="13">
        <v>104</v>
      </c>
      <c r="AC132" s="13">
        <v>345</v>
      </c>
      <c r="DO132" s="10"/>
    </row>
    <row r="133" spans="1:119" s="13" customFormat="1" x14ac:dyDescent="0.2">
      <c r="A133" s="13" t="s">
        <v>189</v>
      </c>
      <c r="B133" s="13">
        <v>6</v>
      </c>
      <c r="C133" s="13">
        <f t="shared" si="59"/>
        <v>138</v>
      </c>
      <c r="D133" s="13">
        <v>52</v>
      </c>
      <c r="E133" s="13">
        <v>46</v>
      </c>
      <c r="F133" s="13">
        <v>40</v>
      </c>
      <c r="G133" s="13">
        <v>186</v>
      </c>
      <c r="H133" s="13">
        <v>155</v>
      </c>
      <c r="I133" s="13">
        <v>150</v>
      </c>
      <c r="J133" s="13">
        <f t="shared" si="60"/>
        <v>138</v>
      </c>
      <c r="K133" s="13">
        <v>26</v>
      </c>
      <c r="L133" s="13">
        <v>33</v>
      </c>
      <c r="M133" s="13">
        <v>79</v>
      </c>
      <c r="N133" s="13">
        <v>140</v>
      </c>
      <c r="O133" s="13">
        <v>263</v>
      </c>
      <c r="P133" s="13">
        <v>85</v>
      </c>
      <c r="Q133" s="13">
        <f t="shared" si="61"/>
        <v>276</v>
      </c>
      <c r="R133" s="13">
        <f t="shared" si="61"/>
        <v>78</v>
      </c>
      <c r="S133" s="13">
        <f t="shared" si="61"/>
        <v>79</v>
      </c>
      <c r="T133" s="13">
        <f t="shared" si="61"/>
        <v>119</v>
      </c>
      <c r="U133" s="13">
        <f t="shared" si="61"/>
        <v>326</v>
      </c>
      <c r="V133" s="13">
        <f t="shared" si="61"/>
        <v>418</v>
      </c>
      <c r="W133" s="13">
        <f t="shared" si="61"/>
        <v>235</v>
      </c>
      <c r="X133" s="44" t="s">
        <v>580</v>
      </c>
      <c r="Y133" s="44" t="s">
        <v>574</v>
      </c>
      <c r="Z133" s="44"/>
      <c r="AA133" s="13">
        <v>52</v>
      </c>
      <c r="AB133" s="13">
        <v>26</v>
      </c>
      <c r="AC133" s="13">
        <v>78</v>
      </c>
      <c r="DO133" s="10"/>
    </row>
    <row r="134" spans="1:119" s="13" customFormat="1" x14ac:dyDescent="0.2">
      <c r="A134" s="13" t="s">
        <v>188</v>
      </c>
      <c r="B134" s="13">
        <v>4</v>
      </c>
      <c r="C134" s="13">
        <f t="shared" si="59"/>
        <v>92</v>
      </c>
      <c r="D134" s="13">
        <v>44</v>
      </c>
      <c r="E134" s="13">
        <v>24</v>
      </c>
      <c r="F134" s="13">
        <v>24</v>
      </c>
      <c r="G134" s="13">
        <v>152</v>
      </c>
      <c r="H134" s="13">
        <v>113</v>
      </c>
      <c r="I134" s="13">
        <v>156</v>
      </c>
      <c r="J134" s="13">
        <f t="shared" si="60"/>
        <v>92</v>
      </c>
      <c r="K134" s="13">
        <v>16</v>
      </c>
      <c r="L134" s="13">
        <v>18</v>
      </c>
      <c r="M134" s="13">
        <v>58</v>
      </c>
      <c r="N134" s="13">
        <v>98</v>
      </c>
      <c r="O134" s="13">
        <v>172</v>
      </c>
      <c r="P134" s="13">
        <v>66</v>
      </c>
      <c r="Q134" s="13">
        <f t="shared" si="61"/>
        <v>184</v>
      </c>
      <c r="R134" s="13">
        <f t="shared" si="61"/>
        <v>60</v>
      </c>
      <c r="S134" s="13">
        <f t="shared" si="61"/>
        <v>42</v>
      </c>
      <c r="T134" s="13">
        <f t="shared" si="61"/>
        <v>82</v>
      </c>
      <c r="U134" s="13">
        <f t="shared" si="61"/>
        <v>250</v>
      </c>
      <c r="V134" s="13">
        <f t="shared" si="61"/>
        <v>285</v>
      </c>
      <c r="W134" s="13">
        <f t="shared" si="61"/>
        <v>222</v>
      </c>
      <c r="X134" s="44" t="s">
        <v>581</v>
      </c>
      <c r="Y134" s="44" t="s">
        <v>575</v>
      </c>
      <c r="Z134" s="44"/>
      <c r="DO134" s="10"/>
    </row>
    <row r="135" spans="1:119" s="13" customFormat="1" x14ac:dyDescent="0.2">
      <c r="A135" s="13" t="s">
        <v>492</v>
      </c>
      <c r="B135" s="13">
        <v>6</v>
      </c>
      <c r="C135" s="13">
        <f t="shared" si="59"/>
        <v>138</v>
      </c>
      <c r="D135" s="13">
        <v>56</v>
      </c>
      <c r="E135" s="13">
        <v>38</v>
      </c>
      <c r="F135" s="13">
        <v>44</v>
      </c>
      <c r="G135" s="13">
        <v>179</v>
      </c>
      <c r="H135" s="13">
        <v>148</v>
      </c>
      <c r="I135" s="13">
        <f>D135*3+E135</f>
        <v>206</v>
      </c>
      <c r="J135" s="13">
        <f t="shared" si="60"/>
        <v>138</v>
      </c>
      <c r="K135" s="13">
        <v>39</v>
      </c>
      <c r="L135" s="13">
        <v>37</v>
      </c>
      <c r="M135" s="13">
        <v>62</v>
      </c>
      <c r="N135" s="13">
        <v>165</v>
      </c>
      <c r="O135" s="13">
        <v>222</v>
      </c>
      <c r="P135" s="13">
        <f>K135*3+L135</f>
        <v>154</v>
      </c>
      <c r="Q135" s="13">
        <f t="shared" si="61"/>
        <v>276</v>
      </c>
      <c r="R135" s="13">
        <f t="shared" si="61"/>
        <v>95</v>
      </c>
      <c r="S135" s="13">
        <f t="shared" si="61"/>
        <v>75</v>
      </c>
      <c r="T135" s="13">
        <f t="shared" si="61"/>
        <v>106</v>
      </c>
      <c r="U135" s="13">
        <f t="shared" si="61"/>
        <v>344</v>
      </c>
      <c r="V135" s="13">
        <f t="shared" si="61"/>
        <v>370</v>
      </c>
      <c r="W135" s="13">
        <f t="shared" si="61"/>
        <v>360</v>
      </c>
      <c r="X135" s="44" t="s">
        <v>582</v>
      </c>
      <c r="Y135" s="44" t="s">
        <v>576</v>
      </c>
      <c r="Z135" s="44"/>
      <c r="DO135" s="10"/>
    </row>
    <row r="136" spans="1:119" s="14" customFormat="1" x14ac:dyDescent="0.2">
      <c r="A136" s="14" t="s">
        <v>185</v>
      </c>
      <c r="B136" s="14">
        <v>15</v>
      </c>
      <c r="C136" s="14">
        <f t="shared" si="59"/>
        <v>344</v>
      </c>
      <c r="D136" s="14">
        <v>187</v>
      </c>
      <c r="E136" s="14">
        <v>78</v>
      </c>
      <c r="F136" s="14">
        <v>79</v>
      </c>
      <c r="G136" s="14">
        <v>617</v>
      </c>
      <c r="H136" s="14">
        <v>350</v>
      </c>
      <c r="I136" s="14">
        <v>452</v>
      </c>
      <c r="J136" s="14">
        <f t="shared" si="60"/>
        <v>344</v>
      </c>
      <c r="K136" s="14">
        <v>65</v>
      </c>
      <c r="L136" s="14">
        <v>86</v>
      </c>
      <c r="M136" s="14">
        <v>193</v>
      </c>
      <c r="N136" s="14">
        <v>359</v>
      </c>
      <c r="O136" s="14">
        <v>609</v>
      </c>
      <c r="P136" s="14">
        <v>216</v>
      </c>
      <c r="Q136" s="14">
        <f t="shared" si="61"/>
        <v>688</v>
      </c>
      <c r="R136" s="14">
        <f t="shared" si="61"/>
        <v>252</v>
      </c>
      <c r="S136" s="14">
        <f t="shared" si="61"/>
        <v>164</v>
      </c>
      <c r="T136" s="14">
        <f t="shared" si="61"/>
        <v>272</v>
      </c>
      <c r="U136" s="14">
        <f t="shared" si="61"/>
        <v>976</v>
      </c>
      <c r="V136" s="14">
        <f t="shared" si="61"/>
        <v>959</v>
      </c>
      <c r="W136" s="14">
        <f t="shared" si="61"/>
        <v>668</v>
      </c>
      <c r="X136" s="45" t="s">
        <v>583</v>
      </c>
      <c r="Y136" s="45" t="s">
        <v>577</v>
      </c>
      <c r="Z136" s="45"/>
      <c r="AA136" s="14">
        <v>187</v>
      </c>
      <c r="AB136" s="14">
        <v>65</v>
      </c>
      <c r="AC136" s="14">
        <v>252</v>
      </c>
      <c r="DO136" s="10"/>
    </row>
    <row r="137" spans="1:119" s="14" customFormat="1" x14ac:dyDescent="0.2">
      <c r="A137" s="14" t="s">
        <v>191</v>
      </c>
      <c r="B137" s="14">
        <v>7</v>
      </c>
      <c r="C137" s="14">
        <f t="shared" si="59"/>
        <v>159</v>
      </c>
      <c r="D137" s="14">
        <v>79</v>
      </c>
      <c r="E137" s="14">
        <v>41</v>
      </c>
      <c r="F137" s="14">
        <v>39</v>
      </c>
      <c r="G137" s="14">
        <v>281</v>
      </c>
      <c r="H137" s="14">
        <v>169</v>
      </c>
      <c r="I137" s="14">
        <v>278</v>
      </c>
      <c r="J137" s="14">
        <f t="shared" si="60"/>
        <v>159</v>
      </c>
      <c r="K137" s="14">
        <v>40</v>
      </c>
      <c r="L137" s="14">
        <v>46</v>
      </c>
      <c r="M137" s="14">
        <v>73</v>
      </c>
      <c r="N137" s="14">
        <v>176</v>
      </c>
      <c r="O137" s="14">
        <v>250</v>
      </c>
      <c r="P137" s="14">
        <v>166</v>
      </c>
      <c r="Q137" s="14">
        <f t="shared" si="61"/>
        <v>318</v>
      </c>
      <c r="R137" s="14">
        <f t="shared" si="61"/>
        <v>119</v>
      </c>
      <c r="S137" s="14">
        <f t="shared" si="61"/>
        <v>87</v>
      </c>
      <c r="T137" s="14">
        <f t="shared" si="61"/>
        <v>112</v>
      </c>
      <c r="U137" s="14">
        <f t="shared" si="61"/>
        <v>457</v>
      </c>
      <c r="V137" s="14">
        <f t="shared" si="61"/>
        <v>419</v>
      </c>
      <c r="W137" s="14">
        <f t="shared" si="61"/>
        <v>444</v>
      </c>
      <c r="X137" s="45" t="s">
        <v>584</v>
      </c>
      <c r="Y137" s="45" t="s">
        <v>578</v>
      </c>
      <c r="Z137" s="45"/>
      <c r="DO137" s="10"/>
    </row>
    <row r="138" spans="1:119" s="14" customFormat="1" x14ac:dyDescent="0.2">
      <c r="A138" s="14" t="s">
        <v>493</v>
      </c>
      <c r="B138" s="14">
        <v>6</v>
      </c>
      <c r="C138" s="14">
        <f>SUM(D138:F138)</f>
        <v>136</v>
      </c>
      <c r="D138" s="14">
        <v>58</v>
      </c>
      <c r="E138" s="14">
        <v>42</v>
      </c>
      <c r="F138" s="14">
        <v>36</v>
      </c>
      <c r="G138" s="14">
        <v>167</v>
      </c>
      <c r="H138" s="14">
        <v>135</v>
      </c>
      <c r="I138" s="14">
        <f>D138*3+E138</f>
        <v>216</v>
      </c>
      <c r="J138" s="14">
        <f>SUM(K138:M138)</f>
        <v>136</v>
      </c>
      <c r="K138" s="14">
        <v>31</v>
      </c>
      <c r="L138" s="14">
        <v>37</v>
      </c>
      <c r="M138" s="14">
        <v>68</v>
      </c>
      <c r="N138" s="14">
        <v>127</v>
      </c>
      <c r="O138" s="14">
        <v>212</v>
      </c>
      <c r="P138" s="14">
        <f>K138*3+L138</f>
        <v>130</v>
      </c>
      <c r="Q138" s="14">
        <f t="shared" ref="Q138:W138" si="62">C138+J138</f>
        <v>272</v>
      </c>
      <c r="R138" s="14">
        <f t="shared" si="62"/>
        <v>89</v>
      </c>
      <c r="S138" s="14">
        <f t="shared" si="62"/>
        <v>79</v>
      </c>
      <c r="T138" s="14">
        <f t="shared" si="62"/>
        <v>104</v>
      </c>
      <c r="U138" s="14">
        <f t="shared" si="62"/>
        <v>294</v>
      </c>
      <c r="V138" s="14">
        <f t="shared" si="62"/>
        <v>347</v>
      </c>
      <c r="W138" s="14">
        <f t="shared" si="62"/>
        <v>346</v>
      </c>
      <c r="X138" s="45" t="s">
        <v>585</v>
      </c>
      <c r="Y138" s="46" t="s">
        <v>579</v>
      </c>
      <c r="Z138" s="46"/>
      <c r="DO138" s="10"/>
    </row>
    <row r="139" spans="1:119" s="14" customFormat="1" x14ac:dyDescent="0.2">
      <c r="A139" s="14" t="s">
        <v>454</v>
      </c>
      <c r="B139" s="14">
        <v>4</v>
      </c>
      <c r="C139" s="14">
        <f>SUM(D139:F139)</f>
        <v>92</v>
      </c>
      <c r="D139" s="14">
        <v>27</v>
      </c>
      <c r="E139" s="14">
        <v>34</v>
      </c>
      <c r="F139" s="14">
        <v>31</v>
      </c>
      <c r="G139" s="14">
        <v>97</v>
      </c>
      <c r="H139" s="14">
        <v>106</v>
      </c>
      <c r="I139" s="14">
        <f>D139*3+E139</f>
        <v>115</v>
      </c>
      <c r="J139" s="14">
        <f>SUM(K139:M139)</f>
        <v>92</v>
      </c>
      <c r="K139" s="14">
        <v>21</v>
      </c>
      <c r="L139" s="14">
        <v>34</v>
      </c>
      <c r="M139" s="14">
        <v>37</v>
      </c>
      <c r="N139" s="14">
        <v>102</v>
      </c>
      <c r="O139" s="14">
        <v>131</v>
      </c>
      <c r="P139" s="14">
        <f>K139*3+L139</f>
        <v>97</v>
      </c>
      <c r="Q139" s="14">
        <f t="shared" ref="Q139:W139" si="63">C139+J139</f>
        <v>184</v>
      </c>
      <c r="R139" s="14">
        <f t="shared" si="63"/>
        <v>48</v>
      </c>
      <c r="S139" s="14">
        <f t="shared" si="63"/>
        <v>68</v>
      </c>
      <c r="T139" s="14">
        <f t="shared" si="63"/>
        <v>68</v>
      </c>
      <c r="U139" s="14">
        <f t="shared" si="63"/>
        <v>199</v>
      </c>
      <c r="V139" s="14">
        <f t="shared" si="63"/>
        <v>237</v>
      </c>
      <c r="W139" s="14">
        <f t="shared" si="63"/>
        <v>212</v>
      </c>
      <c r="X139" s="47" t="s">
        <v>586</v>
      </c>
      <c r="Y139" s="47" t="s">
        <v>567</v>
      </c>
      <c r="Z139" s="47"/>
      <c r="DO139" s="10"/>
    </row>
    <row r="140" spans="1:119" s="15" customFormat="1" x14ac:dyDescent="0.2">
      <c r="A140" s="15" t="s">
        <v>480</v>
      </c>
      <c r="B140" s="15">
        <v>12</v>
      </c>
      <c r="C140" s="15">
        <f t="shared" ref="C140:W140" si="64">SUM(C150:C231)</f>
        <v>256</v>
      </c>
      <c r="D140" s="15">
        <f t="shared" si="64"/>
        <v>107</v>
      </c>
      <c r="E140" s="15">
        <f t="shared" si="64"/>
        <v>75</v>
      </c>
      <c r="F140" s="15">
        <f t="shared" si="64"/>
        <v>74</v>
      </c>
      <c r="G140" s="15">
        <f t="shared" si="64"/>
        <v>367</v>
      </c>
      <c r="H140" s="15">
        <f t="shared" si="64"/>
        <v>277</v>
      </c>
      <c r="I140" s="15">
        <f t="shared" si="64"/>
        <v>396</v>
      </c>
      <c r="J140" s="15">
        <f t="shared" si="64"/>
        <v>255</v>
      </c>
      <c r="K140" s="15">
        <f t="shared" si="64"/>
        <v>81</v>
      </c>
      <c r="L140" s="15">
        <f t="shared" si="64"/>
        <v>79</v>
      </c>
      <c r="M140" s="15">
        <f t="shared" si="64"/>
        <v>95</v>
      </c>
      <c r="N140" s="15">
        <f t="shared" si="64"/>
        <v>307</v>
      </c>
      <c r="O140" s="15">
        <f t="shared" si="64"/>
        <v>347</v>
      </c>
      <c r="P140" s="15">
        <f t="shared" si="64"/>
        <v>322</v>
      </c>
      <c r="Q140" s="15">
        <f t="shared" si="64"/>
        <v>511</v>
      </c>
      <c r="R140" s="15">
        <f t="shared" si="64"/>
        <v>188</v>
      </c>
      <c r="S140" s="15">
        <f t="shared" si="64"/>
        <v>154</v>
      </c>
      <c r="T140" s="15">
        <f t="shared" si="64"/>
        <v>169</v>
      </c>
      <c r="U140" s="15">
        <f t="shared" si="64"/>
        <v>674</v>
      </c>
      <c r="V140" s="15">
        <f t="shared" si="64"/>
        <v>624</v>
      </c>
      <c r="W140" s="15">
        <f t="shared" si="64"/>
        <v>718</v>
      </c>
      <c r="X140" s="48" t="s">
        <v>587</v>
      </c>
      <c r="Y140" s="48" t="s">
        <v>660</v>
      </c>
      <c r="Z140" s="48"/>
    </row>
    <row r="141" spans="1:119" s="15" customFormat="1" x14ac:dyDescent="0.2">
      <c r="A141" s="15" t="s">
        <v>479</v>
      </c>
      <c r="B141" s="15">
        <v>5</v>
      </c>
      <c r="C141" s="15">
        <f t="shared" ref="C141:W141" si="65">SUM(C237:C269)</f>
        <v>87</v>
      </c>
      <c r="D141" s="15">
        <f t="shared" si="65"/>
        <v>43</v>
      </c>
      <c r="E141" s="15">
        <f t="shared" si="65"/>
        <v>22</v>
      </c>
      <c r="F141" s="15">
        <f t="shared" si="65"/>
        <v>22</v>
      </c>
      <c r="G141" s="15">
        <f t="shared" si="65"/>
        <v>129</v>
      </c>
      <c r="H141" s="15">
        <f t="shared" si="65"/>
        <v>95</v>
      </c>
      <c r="I141" s="15">
        <f t="shared" si="65"/>
        <v>151</v>
      </c>
      <c r="J141" s="15">
        <f t="shared" si="65"/>
        <v>86</v>
      </c>
      <c r="K141" s="15">
        <f t="shared" si="65"/>
        <v>33</v>
      </c>
      <c r="L141" s="15">
        <f t="shared" si="65"/>
        <v>20</v>
      </c>
      <c r="M141" s="15">
        <f t="shared" si="65"/>
        <v>33</v>
      </c>
      <c r="N141" s="15">
        <f t="shared" si="65"/>
        <v>126</v>
      </c>
      <c r="O141" s="15">
        <f t="shared" si="65"/>
        <v>125</v>
      </c>
      <c r="P141" s="15">
        <f t="shared" si="65"/>
        <v>119</v>
      </c>
      <c r="Q141" s="15">
        <f t="shared" si="65"/>
        <v>173</v>
      </c>
      <c r="R141" s="15">
        <f t="shared" si="65"/>
        <v>76</v>
      </c>
      <c r="S141" s="15">
        <f t="shared" si="65"/>
        <v>42</v>
      </c>
      <c r="T141" s="15">
        <f t="shared" si="65"/>
        <v>55</v>
      </c>
      <c r="U141" s="15">
        <f t="shared" si="65"/>
        <v>255</v>
      </c>
      <c r="V141" s="15">
        <f t="shared" si="65"/>
        <v>220</v>
      </c>
      <c r="W141" s="15">
        <f t="shared" si="65"/>
        <v>270</v>
      </c>
      <c r="X141" s="48" t="s">
        <v>588</v>
      </c>
      <c r="Y141" s="48" t="s">
        <v>561</v>
      </c>
      <c r="Z141" s="48">
        <v>37</v>
      </c>
    </row>
    <row r="143" spans="1:119" s="17" customFormat="1" x14ac:dyDescent="0.2">
      <c r="A143" s="17" t="s">
        <v>2</v>
      </c>
      <c r="B143" s="17">
        <f t="shared" ref="B143:W143" si="66">SUM(B131:B142)</f>
        <v>89</v>
      </c>
      <c r="C143" s="17">
        <f t="shared" si="66"/>
        <v>1961</v>
      </c>
      <c r="D143" s="17">
        <f t="shared" si="66"/>
        <v>911</v>
      </c>
      <c r="E143" s="17">
        <f t="shared" si="66"/>
        <v>527</v>
      </c>
      <c r="F143" s="17">
        <f t="shared" si="66"/>
        <v>523</v>
      </c>
      <c r="G143" s="17">
        <f t="shared" si="66"/>
        <v>3184</v>
      </c>
      <c r="H143" s="17">
        <f t="shared" si="66"/>
        <v>2191</v>
      </c>
      <c r="I143" s="17">
        <f t="shared" si="66"/>
        <v>2763</v>
      </c>
      <c r="J143" s="17">
        <f t="shared" si="66"/>
        <v>1959</v>
      </c>
      <c r="K143" s="17">
        <f t="shared" si="66"/>
        <v>463</v>
      </c>
      <c r="L143" s="17">
        <f t="shared" si="66"/>
        <v>511</v>
      </c>
      <c r="M143" s="17">
        <f t="shared" si="66"/>
        <v>985</v>
      </c>
      <c r="N143" s="17">
        <f t="shared" si="66"/>
        <v>2254</v>
      </c>
      <c r="O143" s="17">
        <f t="shared" si="66"/>
        <v>3431</v>
      </c>
      <c r="P143" s="17">
        <f t="shared" si="66"/>
        <v>1698</v>
      </c>
      <c r="Q143" s="17">
        <f t="shared" si="66"/>
        <v>3920</v>
      </c>
      <c r="R143" s="17">
        <f t="shared" si="66"/>
        <v>1374</v>
      </c>
      <c r="S143" s="17">
        <f t="shared" si="66"/>
        <v>1038</v>
      </c>
      <c r="T143" s="17">
        <f t="shared" si="66"/>
        <v>1508</v>
      </c>
      <c r="U143" s="17">
        <f t="shared" si="66"/>
        <v>5438</v>
      </c>
      <c r="V143" s="17">
        <f t="shared" si="66"/>
        <v>5622</v>
      </c>
      <c r="W143" s="17">
        <f t="shared" si="66"/>
        <v>4461</v>
      </c>
      <c r="X143" s="19" t="s">
        <v>555</v>
      </c>
      <c r="Y143" s="49" t="s">
        <v>660</v>
      </c>
      <c r="Z143" s="49"/>
      <c r="AA143" s="17">
        <f>SUM(AA131:AA140)</f>
        <v>497</v>
      </c>
      <c r="AB143" s="17">
        <f>SUM(AB131:AB140)</f>
        <v>202</v>
      </c>
      <c r="AC143" s="17">
        <f>SUM(AC131:AC140)</f>
        <v>699</v>
      </c>
    </row>
    <row r="144" spans="1:119" s="17" customFormat="1" x14ac:dyDescent="0.2">
      <c r="X144" s="19"/>
      <c r="Y144" s="19"/>
      <c r="Z144" s="19"/>
    </row>
    <row r="145" spans="1:126" x14ac:dyDescent="0.2">
      <c r="A145" s="10" t="s">
        <v>388</v>
      </c>
      <c r="B145" s="10">
        <f>Q143-3905</f>
        <v>15</v>
      </c>
    </row>
    <row r="147" spans="1:126" x14ac:dyDescent="0.2">
      <c r="A147" s="10" t="s">
        <v>176</v>
      </c>
      <c r="B147" s="17">
        <f>SUM(C147:W147)</f>
        <v>0</v>
      </c>
      <c r="C147" s="8">
        <f t="shared" ref="C147:W147" si="67">C143-C120-C233-SUM(C237:C269)</f>
        <v>0</v>
      </c>
      <c r="D147" s="8">
        <f t="shared" si="67"/>
        <v>0</v>
      </c>
      <c r="E147" s="8">
        <f t="shared" si="67"/>
        <v>0</v>
      </c>
      <c r="F147" s="8">
        <f t="shared" si="67"/>
        <v>0</v>
      </c>
      <c r="G147" s="8">
        <f t="shared" si="67"/>
        <v>0</v>
      </c>
      <c r="H147" s="8">
        <f t="shared" si="67"/>
        <v>0</v>
      </c>
      <c r="I147" s="8">
        <f t="shared" si="67"/>
        <v>0</v>
      </c>
      <c r="J147" s="8">
        <f t="shared" si="67"/>
        <v>0</v>
      </c>
      <c r="K147" s="8">
        <f t="shared" si="67"/>
        <v>0</v>
      </c>
      <c r="L147" s="8">
        <f t="shared" si="67"/>
        <v>0</v>
      </c>
      <c r="M147" s="8">
        <f t="shared" si="67"/>
        <v>0</v>
      </c>
      <c r="N147" s="8">
        <f t="shared" si="67"/>
        <v>0</v>
      </c>
      <c r="O147" s="8">
        <f t="shared" si="67"/>
        <v>0</v>
      </c>
      <c r="P147" s="8">
        <f t="shared" si="67"/>
        <v>0</v>
      </c>
      <c r="Q147" s="8">
        <f t="shared" si="67"/>
        <v>0</v>
      </c>
      <c r="R147" s="8">
        <f t="shared" si="67"/>
        <v>0</v>
      </c>
      <c r="S147" s="8">
        <f t="shared" si="67"/>
        <v>0</v>
      </c>
      <c r="T147" s="8">
        <f t="shared" si="67"/>
        <v>0</v>
      </c>
      <c r="U147" s="8">
        <f t="shared" si="67"/>
        <v>0</v>
      </c>
      <c r="V147" s="8">
        <f t="shared" si="67"/>
        <v>0</v>
      </c>
      <c r="W147" s="8">
        <f t="shared" si="67"/>
        <v>0</v>
      </c>
      <c r="X147" s="50"/>
      <c r="Y147" s="50"/>
      <c r="Z147" s="50"/>
    </row>
    <row r="148" spans="1:126" x14ac:dyDescent="0.2">
      <c r="B148" s="17"/>
      <c r="X148" s="50"/>
      <c r="Y148" s="50"/>
      <c r="Z148" s="50"/>
    </row>
    <row r="149" spans="1:126" x14ac:dyDescent="0.2">
      <c r="A149" s="23" t="s">
        <v>540</v>
      </c>
      <c r="DQ149" s="22"/>
    </row>
    <row r="150" spans="1:126" s="15" customFormat="1" x14ac:dyDescent="0.2">
      <c r="A150" s="15" t="s">
        <v>396</v>
      </c>
      <c r="B150" s="15">
        <f t="shared" ref="B150:B169" si="68">MAX(C150,J150)</f>
        <v>2</v>
      </c>
      <c r="C150" s="15">
        <f t="shared" ref="C150:C169" si="69">SUM(D150:F150)</f>
        <v>2</v>
      </c>
      <c r="D150" s="15">
        <v>0</v>
      </c>
      <c r="E150" s="15">
        <v>0</v>
      </c>
      <c r="F150" s="15">
        <v>2</v>
      </c>
      <c r="G150" s="15">
        <v>2</v>
      </c>
      <c r="H150" s="15">
        <v>5</v>
      </c>
      <c r="I150" s="15">
        <f>D150*3+E150</f>
        <v>0</v>
      </c>
      <c r="J150" s="15">
        <f t="shared" ref="J150:J165" si="70">SUM(K150:M150)</f>
        <v>2</v>
      </c>
      <c r="K150" s="15">
        <v>0</v>
      </c>
      <c r="L150" s="15">
        <v>1</v>
      </c>
      <c r="M150" s="15">
        <v>1</v>
      </c>
      <c r="N150" s="15">
        <v>3</v>
      </c>
      <c r="O150" s="15">
        <v>4</v>
      </c>
      <c r="P150" s="15">
        <f>K150*3+L150</f>
        <v>1</v>
      </c>
      <c r="Q150" s="15">
        <f t="shared" ref="Q150:Q169" si="71">C150+J150</f>
        <v>4</v>
      </c>
      <c r="R150" s="15">
        <f t="shared" ref="R150:W151" si="72">D150+K150</f>
        <v>0</v>
      </c>
      <c r="S150" s="15">
        <f t="shared" si="72"/>
        <v>1</v>
      </c>
      <c r="T150" s="15">
        <f t="shared" si="72"/>
        <v>3</v>
      </c>
      <c r="U150" s="15">
        <f t="shared" si="72"/>
        <v>5</v>
      </c>
      <c r="V150" s="15">
        <f t="shared" si="72"/>
        <v>9</v>
      </c>
      <c r="W150" s="15">
        <f t="shared" si="72"/>
        <v>1</v>
      </c>
      <c r="X150" s="48" t="s">
        <v>395</v>
      </c>
      <c r="Y150" s="48" t="s">
        <v>408</v>
      </c>
      <c r="Z150" s="48"/>
      <c r="AA150" s="23" t="s">
        <v>708</v>
      </c>
      <c r="CT150" s="51">
        <v>1</v>
      </c>
      <c r="CU150" s="51">
        <v>0</v>
      </c>
      <c r="CV150" s="51"/>
      <c r="CW150" s="51"/>
      <c r="CX150" s="51"/>
      <c r="CY150" s="51"/>
      <c r="CZ150" s="51"/>
      <c r="DA150" s="51"/>
      <c r="DB150" s="51"/>
      <c r="DC150" s="51"/>
      <c r="DD150" s="51"/>
      <c r="DE150" s="51"/>
      <c r="DF150" s="51"/>
      <c r="DG150" s="51"/>
      <c r="DH150" s="51"/>
      <c r="DI150" s="51"/>
      <c r="DJ150" s="51"/>
      <c r="DK150" s="51"/>
      <c r="DL150" s="51"/>
      <c r="DM150" s="51"/>
      <c r="DN150" s="51"/>
      <c r="DO150" s="15">
        <f t="shared" ref="DO150:DO182" si="73">SUM(AD150:DN150)</f>
        <v>1</v>
      </c>
      <c r="DP150" s="15">
        <f t="shared" ref="DP150" si="74">COUNTIF(CT150:DN150,"6")</f>
        <v>0</v>
      </c>
      <c r="DQ150" s="15">
        <f t="shared" ref="DQ150" si="75">IF(Q150&lt;B150*2,COUNTIF(CT150:DA150,"0"),COUNTIF(CT150:DN150,"0"))</f>
        <v>1</v>
      </c>
      <c r="DU150" s="51"/>
      <c r="DV150" s="8"/>
    </row>
    <row r="151" spans="1:126" s="15" customFormat="1" x14ac:dyDescent="0.2">
      <c r="A151" s="15" t="s">
        <v>569</v>
      </c>
      <c r="B151" s="15">
        <f t="shared" ref="B151" si="76">MAX(C151,J151)</f>
        <v>2</v>
      </c>
      <c r="C151" s="15">
        <f t="shared" ref="C151" si="77">SUM(D151:F151)</f>
        <v>2</v>
      </c>
      <c r="D151" s="15">
        <v>1</v>
      </c>
      <c r="E151" s="15">
        <v>0</v>
      </c>
      <c r="F151" s="15">
        <v>1</v>
      </c>
      <c r="G151" s="15">
        <v>4</v>
      </c>
      <c r="H151" s="15">
        <v>3</v>
      </c>
      <c r="I151" s="15">
        <f t="shared" ref="I151" si="78">D151*3+E151</f>
        <v>3</v>
      </c>
      <c r="J151" s="15">
        <f t="shared" ref="J151" si="79">SUM(K151:M151)</f>
        <v>1</v>
      </c>
      <c r="K151" s="15">
        <v>1</v>
      </c>
      <c r="L151" s="15">
        <v>0</v>
      </c>
      <c r="M151" s="15">
        <v>0</v>
      </c>
      <c r="N151" s="15">
        <v>2</v>
      </c>
      <c r="O151" s="15">
        <v>0</v>
      </c>
      <c r="P151" s="15">
        <f t="shared" ref="P151" si="80">K151*3+L151</f>
        <v>3</v>
      </c>
      <c r="Q151" s="15">
        <f t="shared" ref="Q151" si="81">C151+J151</f>
        <v>3</v>
      </c>
      <c r="R151" s="15">
        <f t="shared" si="72"/>
        <v>2</v>
      </c>
      <c r="S151" s="15">
        <f t="shared" si="72"/>
        <v>0</v>
      </c>
      <c r="T151" s="15">
        <f t="shared" si="72"/>
        <v>1</v>
      </c>
      <c r="U151" s="15">
        <f t="shared" si="72"/>
        <v>6</v>
      </c>
      <c r="V151" s="15">
        <f t="shared" si="72"/>
        <v>3</v>
      </c>
      <c r="W151" s="15">
        <f t="shared" si="72"/>
        <v>6</v>
      </c>
      <c r="X151" s="48" t="s">
        <v>311</v>
      </c>
      <c r="Y151" s="48" t="s">
        <v>706</v>
      </c>
      <c r="Z151" s="48"/>
      <c r="AA151" s="23" t="s">
        <v>710</v>
      </c>
      <c r="CT151" s="51"/>
      <c r="CU151" s="51"/>
      <c r="CV151" s="51"/>
      <c r="CW151" s="51"/>
      <c r="CX151" s="51"/>
      <c r="CY151" s="51"/>
      <c r="CZ151" s="51"/>
      <c r="DA151" s="51"/>
      <c r="DB151" s="51"/>
      <c r="DC151" s="51"/>
      <c r="DD151" s="51"/>
      <c r="DE151" s="51"/>
      <c r="DF151" s="51"/>
      <c r="DG151" s="51"/>
      <c r="DH151" s="51"/>
      <c r="DI151" s="51"/>
      <c r="DJ151" s="51"/>
      <c r="DK151" s="51"/>
      <c r="DL151" s="51"/>
      <c r="DM151" s="51">
        <v>3</v>
      </c>
      <c r="DN151" s="51">
        <v>3</v>
      </c>
      <c r="DO151" s="15">
        <f t="shared" si="73"/>
        <v>6</v>
      </c>
      <c r="DP151" s="15">
        <f t="shared" ref="DP151:DP215" si="82">COUNTIF(CT151:DN151,"6")</f>
        <v>0</v>
      </c>
      <c r="DQ151" s="15">
        <f t="shared" ref="DQ151:DQ215" si="83">IF(Q151&lt;B151*2,COUNTIF(CT151:DA151,"0"),COUNTIF(CT151:DN151,"0"))</f>
        <v>0</v>
      </c>
      <c r="DU151" s="51"/>
      <c r="DV151" s="8"/>
    </row>
    <row r="152" spans="1:126" s="15" customFormat="1" x14ac:dyDescent="0.2">
      <c r="A152" s="15" t="s">
        <v>444</v>
      </c>
      <c r="B152" s="15">
        <f t="shared" si="68"/>
        <v>1</v>
      </c>
      <c r="C152" s="15">
        <f t="shared" si="69"/>
        <v>1</v>
      </c>
      <c r="D152" s="15">
        <v>0</v>
      </c>
      <c r="E152" s="15">
        <v>0</v>
      </c>
      <c r="F152" s="15">
        <v>1</v>
      </c>
      <c r="G152" s="15">
        <v>0</v>
      </c>
      <c r="H152" s="15">
        <v>1</v>
      </c>
      <c r="I152" s="15">
        <f t="shared" ref="I152:I226" si="84">D152*3+E152</f>
        <v>0</v>
      </c>
      <c r="J152" s="15">
        <f t="shared" si="70"/>
        <v>1</v>
      </c>
      <c r="K152" s="15">
        <v>0</v>
      </c>
      <c r="L152" s="15">
        <v>1</v>
      </c>
      <c r="M152" s="15">
        <v>0</v>
      </c>
      <c r="N152" s="15">
        <v>0</v>
      </c>
      <c r="O152" s="15">
        <v>0</v>
      </c>
      <c r="P152" s="15">
        <f t="shared" ref="P152:P226" si="85">K152*3+L152</f>
        <v>1</v>
      </c>
      <c r="Q152" s="15">
        <f t="shared" si="71"/>
        <v>2</v>
      </c>
      <c r="R152" s="15">
        <f t="shared" ref="R152:W152" si="86">D152+K152</f>
        <v>0</v>
      </c>
      <c r="S152" s="15">
        <f t="shared" si="86"/>
        <v>1</v>
      </c>
      <c r="T152" s="15">
        <f t="shared" si="86"/>
        <v>1</v>
      </c>
      <c r="U152" s="15">
        <f t="shared" si="86"/>
        <v>0</v>
      </c>
      <c r="V152" s="15">
        <f t="shared" si="86"/>
        <v>1</v>
      </c>
      <c r="W152" s="15">
        <f t="shared" si="86"/>
        <v>1</v>
      </c>
      <c r="X152" s="48" t="s">
        <v>445</v>
      </c>
      <c r="Y152" s="48" t="s">
        <v>445</v>
      </c>
      <c r="Z152" s="48"/>
      <c r="AA152" s="23"/>
      <c r="CT152" s="51"/>
      <c r="CU152" s="51"/>
      <c r="CV152" s="51"/>
      <c r="CW152" s="51"/>
      <c r="CX152" s="51"/>
      <c r="CY152" s="51"/>
      <c r="CZ152" s="51"/>
      <c r="DA152" s="51">
        <v>1</v>
      </c>
      <c r="DB152" s="51"/>
      <c r="DC152" s="51"/>
      <c r="DD152" s="51"/>
      <c r="DE152" s="51"/>
      <c r="DF152" s="51"/>
      <c r="DG152" s="51"/>
      <c r="DH152" s="51"/>
      <c r="DI152" s="51"/>
      <c r="DJ152" s="51"/>
      <c r="DK152" s="51"/>
      <c r="DL152" s="51"/>
      <c r="DM152" s="51"/>
      <c r="DN152" s="51"/>
      <c r="DO152" s="15">
        <f t="shared" si="73"/>
        <v>1</v>
      </c>
      <c r="DP152" s="15">
        <f t="shared" si="82"/>
        <v>0</v>
      </c>
      <c r="DQ152" s="15">
        <f t="shared" si="83"/>
        <v>0</v>
      </c>
      <c r="DU152" s="51"/>
      <c r="DV152" s="8"/>
    </row>
    <row r="153" spans="1:126" s="15" customFormat="1" x14ac:dyDescent="0.2">
      <c r="A153" s="15" t="s">
        <v>435</v>
      </c>
      <c r="B153" s="15">
        <f t="shared" si="68"/>
        <v>2</v>
      </c>
      <c r="C153" s="15">
        <f t="shared" si="69"/>
        <v>2</v>
      </c>
      <c r="D153" s="15">
        <v>2</v>
      </c>
      <c r="E153" s="15">
        <v>0</v>
      </c>
      <c r="F153" s="15">
        <v>0</v>
      </c>
      <c r="G153" s="15">
        <v>9</v>
      </c>
      <c r="H153" s="15">
        <v>1</v>
      </c>
      <c r="I153" s="15">
        <f t="shared" si="84"/>
        <v>6</v>
      </c>
      <c r="J153" s="15">
        <f t="shared" si="70"/>
        <v>2</v>
      </c>
      <c r="K153" s="15">
        <v>1</v>
      </c>
      <c r="L153" s="15">
        <v>0</v>
      </c>
      <c r="M153" s="15">
        <v>1</v>
      </c>
      <c r="N153" s="15">
        <v>1</v>
      </c>
      <c r="O153" s="15">
        <v>1</v>
      </c>
      <c r="P153" s="15">
        <f t="shared" si="85"/>
        <v>3</v>
      </c>
      <c r="Q153" s="15">
        <f t="shared" si="71"/>
        <v>4</v>
      </c>
      <c r="R153" s="15">
        <f t="shared" ref="R153:W153" si="87">D153+K153</f>
        <v>3</v>
      </c>
      <c r="S153" s="15">
        <f t="shared" si="87"/>
        <v>0</v>
      </c>
      <c r="T153" s="15">
        <f t="shared" si="87"/>
        <v>1</v>
      </c>
      <c r="U153" s="15">
        <f t="shared" si="87"/>
        <v>10</v>
      </c>
      <c r="V153" s="15">
        <f t="shared" si="87"/>
        <v>2</v>
      </c>
      <c r="W153" s="15">
        <f t="shared" si="87"/>
        <v>9</v>
      </c>
      <c r="X153" s="48" t="s">
        <v>433</v>
      </c>
      <c r="Y153" s="48" t="s">
        <v>438</v>
      </c>
      <c r="Z153" s="48"/>
      <c r="AA153" s="23" t="s">
        <v>711</v>
      </c>
      <c r="CT153" s="51"/>
      <c r="CU153" s="51"/>
      <c r="CV153" s="51"/>
      <c r="CW153" s="51"/>
      <c r="CX153" s="51"/>
      <c r="CY153" s="51">
        <v>6</v>
      </c>
      <c r="CZ153" s="51">
        <v>3</v>
      </c>
      <c r="DA153" s="51"/>
      <c r="DB153" s="51"/>
      <c r="DC153" s="51"/>
      <c r="DD153" s="51"/>
      <c r="DE153" s="51"/>
      <c r="DF153" s="51"/>
      <c r="DG153" s="51"/>
      <c r="DH153" s="51"/>
      <c r="DI153" s="51"/>
      <c r="DJ153" s="51"/>
      <c r="DK153" s="51"/>
      <c r="DL153" s="51"/>
      <c r="DM153" s="51"/>
      <c r="DN153" s="51"/>
      <c r="DO153" s="15">
        <f t="shared" si="73"/>
        <v>9</v>
      </c>
      <c r="DP153" s="15">
        <f t="shared" si="82"/>
        <v>1</v>
      </c>
      <c r="DQ153" s="15">
        <f t="shared" si="83"/>
        <v>0</v>
      </c>
      <c r="DU153" s="51"/>
      <c r="DV153" s="8"/>
    </row>
    <row r="154" spans="1:126" s="15" customFormat="1" x14ac:dyDescent="0.2">
      <c r="A154" s="15" t="s">
        <v>412</v>
      </c>
      <c r="B154" s="15">
        <f t="shared" si="68"/>
        <v>8</v>
      </c>
      <c r="C154" s="15">
        <f t="shared" si="69"/>
        <v>7</v>
      </c>
      <c r="D154" s="15">
        <v>4</v>
      </c>
      <c r="E154" s="15">
        <v>1</v>
      </c>
      <c r="F154" s="15">
        <v>2</v>
      </c>
      <c r="G154" s="15">
        <v>9</v>
      </c>
      <c r="H154" s="15">
        <v>7</v>
      </c>
      <c r="I154" s="15">
        <f t="shared" si="84"/>
        <v>13</v>
      </c>
      <c r="J154" s="15">
        <f t="shared" si="70"/>
        <v>8</v>
      </c>
      <c r="K154" s="15">
        <v>1</v>
      </c>
      <c r="L154" s="15">
        <v>3</v>
      </c>
      <c r="M154" s="15">
        <v>4</v>
      </c>
      <c r="N154" s="15">
        <v>5</v>
      </c>
      <c r="O154" s="15">
        <v>9</v>
      </c>
      <c r="P154" s="15">
        <f t="shared" si="85"/>
        <v>6</v>
      </c>
      <c r="Q154" s="15">
        <f t="shared" si="71"/>
        <v>15</v>
      </c>
      <c r="R154" s="15">
        <f t="shared" ref="R154:W155" si="88">D154+K154</f>
        <v>5</v>
      </c>
      <c r="S154" s="15">
        <f t="shared" si="88"/>
        <v>4</v>
      </c>
      <c r="T154" s="15">
        <f t="shared" si="88"/>
        <v>6</v>
      </c>
      <c r="U154" s="15">
        <f t="shared" si="88"/>
        <v>14</v>
      </c>
      <c r="V154" s="15">
        <f t="shared" si="88"/>
        <v>16</v>
      </c>
      <c r="W154" s="15">
        <f t="shared" si="88"/>
        <v>19</v>
      </c>
      <c r="X154" s="48" t="s">
        <v>395</v>
      </c>
      <c r="Y154" s="48" t="s">
        <v>706</v>
      </c>
      <c r="Z154" s="48"/>
      <c r="CT154" s="51">
        <v>0</v>
      </c>
      <c r="CU154" s="51">
        <v>3</v>
      </c>
      <c r="CV154" s="51">
        <v>6</v>
      </c>
      <c r="CW154" s="51">
        <v>3</v>
      </c>
      <c r="CX154" s="51"/>
      <c r="CY154" s="51"/>
      <c r="CZ154" s="51"/>
      <c r="DA154" s="51"/>
      <c r="DB154" s="51"/>
      <c r="DC154" s="51"/>
      <c r="DD154" s="51"/>
      <c r="DE154" s="51"/>
      <c r="DF154" s="51">
        <v>1</v>
      </c>
      <c r="DG154" s="51"/>
      <c r="DH154" s="51"/>
      <c r="DI154" s="51"/>
      <c r="DJ154" s="51"/>
      <c r="DK154" s="51"/>
      <c r="DL154" s="51">
        <v>1</v>
      </c>
      <c r="DM154" s="51">
        <v>4</v>
      </c>
      <c r="DN154" s="51">
        <v>1</v>
      </c>
      <c r="DO154" s="15">
        <f t="shared" si="73"/>
        <v>19</v>
      </c>
      <c r="DP154" s="15">
        <f t="shared" si="82"/>
        <v>1</v>
      </c>
      <c r="DQ154" s="15">
        <f t="shared" si="83"/>
        <v>1</v>
      </c>
      <c r="DU154" s="51"/>
      <c r="DV154" s="8"/>
    </row>
    <row r="155" spans="1:126" s="15" customFormat="1" x14ac:dyDescent="0.2">
      <c r="A155" s="15" t="s">
        <v>447</v>
      </c>
      <c r="B155" s="15">
        <f t="shared" si="68"/>
        <v>1</v>
      </c>
      <c r="C155" s="15">
        <f t="shared" si="69"/>
        <v>1</v>
      </c>
      <c r="D155" s="15">
        <v>0</v>
      </c>
      <c r="E155" s="15">
        <v>0</v>
      </c>
      <c r="F155" s="15">
        <v>1</v>
      </c>
      <c r="G155" s="15">
        <v>0</v>
      </c>
      <c r="H155" s="15">
        <v>1</v>
      </c>
      <c r="I155" s="15">
        <f t="shared" si="84"/>
        <v>0</v>
      </c>
      <c r="J155" s="15">
        <f t="shared" si="70"/>
        <v>1</v>
      </c>
      <c r="K155" s="15">
        <v>1</v>
      </c>
      <c r="L155" s="15">
        <v>0</v>
      </c>
      <c r="M155" s="15">
        <v>0</v>
      </c>
      <c r="N155" s="15">
        <v>2</v>
      </c>
      <c r="O155" s="15">
        <v>0</v>
      </c>
      <c r="P155" s="15">
        <f t="shared" si="85"/>
        <v>3</v>
      </c>
      <c r="Q155" s="15">
        <f t="shared" si="71"/>
        <v>2</v>
      </c>
      <c r="R155" s="15">
        <f t="shared" si="88"/>
        <v>1</v>
      </c>
      <c r="S155" s="15">
        <f t="shared" si="88"/>
        <v>0</v>
      </c>
      <c r="T155" s="15">
        <f t="shared" si="88"/>
        <v>1</v>
      </c>
      <c r="U155" s="15">
        <f t="shared" si="88"/>
        <v>2</v>
      </c>
      <c r="V155" s="15">
        <f t="shared" si="88"/>
        <v>1</v>
      </c>
      <c r="W155" s="15">
        <f t="shared" si="88"/>
        <v>3</v>
      </c>
      <c r="X155" s="48" t="s">
        <v>445</v>
      </c>
      <c r="Y155" s="48" t="s">
        <v>445</v>
      </c>
      <c r="Z155" s="48"/>
      <c r="AA155" s="23" t="s">
        <v>517</v>
      </c>
      <c r="AB155" s="8" t="s">
        <v>534</v>
      </c>
      <c r="CT155" s="51"/>
      <c r="CU155" s="51"/>
      <c r="CV155" s="51"/>
      <c r="CW155" s="51"/>
      <c r="CX155" s="51"/>
      <c r="CY155" s="51"/>
      <c r="CZ155" s="51"/>
      <c r="DA155" s="51">
        <v>3</v>
      </c>
      <c r="DB155" s="51"/>
      <c r="DC155" s="51"/>
      <c r="DD155" s="51"/>
      <c r="DE155" s="51"/>
      <c r="DF155" s="51"/>
      <c r="DG155" s="51"/>
      <c r="DH155" s="51"/>
      <c r="DI155" s="51"/>
      <c r="DJ155" s="51"/>
      <c r="DK155" s="51"/>
      <c r="DL155" s="51"/>
      <c r="DM155" s="51"/>
      <c r="DN155" s="51"/>
      <c r="DO155" s="15">
        <f t="shared" si="73"/>
        <v>3</v>
      </c>
      <c r="DP155" s="15">
        <f t="shared" si="82"/>
        <v>0</v>
      </c>
      <c r="DQ155" s="15">
        <f t="shared" si="83"/>
        <v>0</v>
      </c>
      <c r="DU155" s="51"/>
      <c r="DV155" s="8"/>
    </row>
    <row r="156" spans="1:126" s="15" customFormat="1" x14ac:dyDescent="0.2">
      <c r="A156" s="15" t="s">
        <v>266</v>
      </c>
      <c r="B156" s="15">
        <f t="shared" si="68"/>
        <v>8</v>
      </c>
      <c r="C156" s="15">
        <f t="shared" si="69"/>
        <v>8</v>
      </c>
      <c r="D156" s="15">
        <v>4</v>
      </c>
      <c r="E156" s="15">
        <v>2</v>
      </c>
      <c r="F156" s="15">
        <v>2</v>
      </c>
      <c r="G156" s="15">
        <v>17</v>
      </c>
      <c r="H156" s="15">
        <v>9</v>
      </c>
      <c r="I156" s="15">
        <f t="shared" si="84"/>
        <v>14</v>
      </c>
      <c r="J156" s="15">
        <f t="shared" si="70"/>
        <v>8</v>
      </c>
      <c r="K156" s="15">
        <v>2</v>
      </c>
      <c r="L156" s="15">
        <v>4</v>
      </c>
      <c r="M156" s="15">
        <v>2</v>
      </c>
      <c r="N156" s="15">
        <v>12</v>
      </c>
      <c r="O156" s="15">
        <v>11</v>
      </c>
      <c r="P156" s="15">
        <f t="shared" si="85"/>
        <v>10</v>
      </c>
      <c r="Q156" s="15">
        <f t="shared" si="71"/>
        <v>16</v>
      </c>
      <c r="R156" s="15">
        <f t="shared" ref="R156:W156" si="89">D156+K156</f>
        <v>6</v>
      </c>
      <c r="S156" s="15">
        <f t="shared" si="89"/>
        <v>6</v>
      </c>
      <c r="T156" s="15">
        <f t="shared" si="89"/>
        <v>4</v>
      </c>
      <c r="U156" s="15">
        <f t="shared" si="89"/>
        <v>29</v>
      </c>
      <c r="V156" s="15">
        <f t="shared" si="89"/>
        <v>20</v>
      </c>
      <c r="W156" s="15">
        <f t="shared" si="89"/>
        <v>24</v>
      </c>
      <c r="X156" s="48" t="s">
        <v>408</v>
      </c>
      <c r="Y156" s="48" t="s">
        <v>311</v>
      </c>
      <c r="Z156" s="48"/>
      <c r="AA156" s="23" t="s">
        <v>518</v>
      </c>
      <c r="AB156" s="8" t="s">
        <v>533</v>
      </c>
      <c r="CT156" s="51"/>
      <c r="CU156" s="51">
        <v>6</v>
      </c>
      <c r="CV156" s="51">
        <v>6</v>
      </c>
      <c r="CW156" s="51">
        <v>2</v>
      </c>
      <c r="CX156" s="51">
        <v>1</v>
      </c>
      <c r="CY156" s="51">
        <v>4</v>
      </c>
      <c r="CZ156" s="51">
        <v>4</v>
      </c>
      <c r="DA156" s="51"/>
      <c r="DB156" s="51"/>
      <c r="DC156" s="51"/>
      <c r="DD156" s="51"/>
      <c r="DE156" s="51"/>
      <c r="DF156" s="51"/>
      <c r="DG156" s="51"/>
      <c r="DH156" s="51"/>
      <c r="DI156" s="51"/>
      <c r="DJ156" s="51"/>
      <c r="DK156" s="51"/>
      <c r="DL156" s="51">
        <v>0</v>
      </c>
      <c r="DM156" s="51">
        <v>1</v>
      </c>
      <c r="DN156" s="51"/>
      <c r="DO156" s="15">
        <f t="shared" si="73"/>
        <v>24</v>
      </c>
      <c r="DP156" s="15">
        <f t="shared" si="82"/>
        <v>2</v>
      </c>
      <c r="DQ156" s="15">
        <f t="shared" si="83"/>
        <v>1</v>
      </c>
      <c r="DU156" s="51"/>
      <c r="DV156" s="8"/>
    </row>
    <row r="157" spans="1:126" s="15" customFormat="1" x14ac:dyDescent="0.2">
      <c r="A157" s="15" t="s">
        <v>25</v>
      </c>
      <c r="B157" s="15">
        <f t="shared" si="68"/>
        <v>4</v>
      </c>
      <c r="C157" s="15">
        <f t="shared" si="69"/>
        <v>4</v>
      </c>
      <c r="D157" s="15">
        <v>3</v>
      </c>
      <c r="E157" s="15">
        <v>0</v>
      </c>
      <c r="F157" s="15">
        <v>1</v>
      </c>
      <c r="G157" s="15">
        <v>8</v>
      </c>
      <c r="H157" s="15">
        <v>6</v>
      </c>
      <c r="I157" s="15">
        <f t="shared" si="84"/>
        <v>9</v>
      </c>
      <c r="J157" s="15">
        <f t="shared" si="70"/>
        <v>3</v>
      </c>
      <c r="K157" s="15">
        <v>1</v>
      </c>
      <c r="L157" s="15">
        <v>0</v>
      </c>
      <c r="M157" s="15">
        <v>2</v>
      </c>
      <c r="N157" s="15">
        <v>5</v>
      </c>
      <c r="O157" s="15">
        <v>6</v>
      </c>
      <c r="P157" s="15">
        <f t="shared" si="85"/>
        <v>3</v>
      </c>
      <c r="Q157" s="15">
        <f t="shared" si="71"/>
        <v>7</v>
      </c>
      <c r="R157" s="15">
        <f t="shared" ref="R157:W169" si="90">D157+K157</f>
        <v>4</v>
      </c>
      <c r="S157" s="15">
        <f t="shared" si="90"/>
        <v>0</v>
      </c>
      <c r="T157" s="15">
        <f t="shared" si="90"/>
        <v>3</v>
      </c>
      <c r="U157" s="15">
        <f t="shared" si="90"/>
        <v>13</v>
      </c>
      <c r="V157" s="15">
        <f t="shared" si="90"/>
        <v>12</v>
      </c>
      <c r="W157" s="15">
        <f t="shared" si="90"/>
        <v>12</v>
      </c>
      <c r="X157" s="48" t="s">
        <v>395</v>
      </c>
      <c r="Y157" s="48" t="s">
        <v>706</v>
      </c>
      <c r="Z157" s="48"/>
      <c r="AA157" s="23" t="s">
        <v>519</v>
      </c>
      <c r="AB157" s="8" t="s">
        <v>535</v>
      </c>
      <c r="CT157" s="51">
        <v>3</v>
      </c>
      <c r="CU157" s="51"/>
      <c r="CV157" s="51"/>
      <c r="CW157" s="51"/>
      <c r="CX157" s="51"/>
      <c r="CY157" s="51"/>
      <c r="CZ157" s="51"/>
      <c r="DA157" s="51"/>
      <c r="DB157" s="51"/>
      <c r="DC157" s="51"/>
      <c r="DD157" s="51"/>
      <c r="DE157" s="51"/>
      <c r="DF157" s="51"/>
      <c r="DG157" s="51"/>
      <c r="DH157" s="51"/>
      <c r="DI157" s="51"/>
      <c r="DJ157" s="51"/>
      <c r="DK157" s="51"/>
      <c r="DL157" s="51">
        <v>6</v>
      </c>
      <c r="DM157" s="51">
        <v>0</v>
      </c>
      <c r="DN157" s="51">
        <v>3</v>
      </c>
      <c r="DO157" s="15">
        <f t="shared" si="73"/>
        <v>12</v>
      </c>
      <c r="DP157" s="15">
        <f t="shared" si="82"/>
        <v>1</v>
      </c>
      <c r="DQ157" s="15">
        <f t="shared" si="83"/>
        <v>0</v>
      </c>
      <c r="DU157" s="51"/>
      <c r="DV157" s="8"/>
    </row>
    <row r="158" spans="1:126" s="15" customFormat="1" x14ac:dyDescent="0.2">
      <c r="A158" s="15" t="s">
        <v>31</v>
      </c>
      <c r="B158" s="15">
        <f t="shared" si="68"/>
        <v>5</v>
      </c>
      <c r="C158" s="15">
        <f t="shared" si="69"/>
        <v>5</v>
      </c>
      <c r="D158" s="15">
        <v>3</v>
      </c>
      <c r="E158" s="15">
        <v>2</v>
      </c>
      <c r="F158" s="15">
        <v>0</v>
      </c>
      <c r="G158" s="15">
        <v>9</v>
      </c>
      <c r="H158" s="15">
        <v>3</v>
      </c>
      <c r="I158" s="15">
        <f t="shared" si="84"/>
        <v>11</v>
      </c>
      <c r="J158" s="15">
        <f t="shared" si="70"/>
        <v>5</v>
      </c>
      <c r="K158" s="15">
        <v>0</v>
      </c>
      <c r="L158" s="15">
        <v>4</v>
      </c>
      <c r="M158" s="15">
        <v>1</v>
      </c>
      <c r="N158" s="15">
        <v>0</v>
      </c>
      <c r="O158" s="15">
        <v>2</v>
      </c>
      <c r="P158" s="15">
        <f t="shared" si="85"/>
        <v>4</v>
      </c>
      <c r="Q158" s="15">
        <f t="shared" si="71"/>
        <v>10</v>
      </c>
      <c r="R158" s="15">
        <f t="shared" si="90"/>
        <v>3</v>
      </c>
      <c r="S158" s="15">
        <f t="shared" si="90"/>
        <v>6</v>
      </c>
      <c r="T158" s="15">
        <f t="shared" si="90"/>
        <v>1</v>
      </c>
      <c r="U158" s="15">
        <f t="shared" si="90"/>
        <v>9</v>
      </c>
      <c r="V158" s="15">
        <f t="shared" si="90"/>
        <v>5</v>
      </c>
      <c r="W158" s="15">
        <f t="shared" si="90"/>
        <v>15</v>
      </c>
      <c r="X158" s="48" t="s">
        <v>429</v>
      </c>
      <c r="Y158" s="48" t="s">
        <v>467</v>
      </c>
      <c r="Z158" s="48"/>
      <c r="AA158" s="55" t="s">
        <v>709</v>
      </c>
      <c r="AB158" s="8" t="s">
        <v>600</v>
      </c>
      <c r="CT158" s="51"/>
      <c r="CU158" s="51"/>
      <c r="CV158" s="51"/>
      <c r="CW158" s="51"/>
      <c r="CX158" s="51">
        <v>2</v>
      </c>
      <c r="CY158" s="51">
        <v>4</v>
      </c>
      <c r="CZ158" s="51">
        <v>2</v>
      </c>
      <c r="DA158" s="51">
        <v>4</v>
      </c>
      <c r="DB158" s="51"/>
      <c r="DC158" s="51"/>
      <c r="DD158" s="51"/>
      <c r="DE158" s="51"/>
      <c r="DF158" s="51">
        <v>3</v>
      </c>
      <c r="DG158" s="51"/>
      <c r="DH158" s="51"/>
      <c r="DI158" s="51"/>
      <c r="DJ158" s="51"/>
      <c r="DK158" s="51"/>
      <c r="DL158" s="51"/>
      <c r="DM158" s="51"/>
      <c r="DN158" s="51"/>
      <c r="DO158" s="15">
        <f t="shared" si="73"/>
        <v>15</v>
      </c>
      <c r="DP158" s="15">
        <f t="shared" si="82"/>
        <v>0</v>
      </c>
      <c r="DQ158" s="15">
        <f t="shared" si="83"/>
        <v>0</v>
      </c>
      <c r="DU158" s="51"/>
      <c r="DV158" s="8"/>
    </row>
    <row r="159" spans="1:126" s="15" customFormat="1" x14ac:dyDescent="0.2">
      <c r="A159" s="15" t="s">
        <v>439</v>
      </c>
      <c r="B159" s="15">
        <f t="shared" si="68"/>
        <v>2</v>
      </c>
      <c r="C159" s="15">
        <f t="shared" si="69"/>
        <v>2</v>
      </c>
      <c r="D159" s="15">
        <v>1</v>
      </c>
      <c r="E159" s="15">
        <v>1</v>
      </c>
      <c r="F159" s="15">
        <v>0</v>
      </c>
      <c r="G159" s="15">
        <v>2</v>
      </c>
      <c r="H159" s="15">
        <v>1</v>
      </c>
      <c r="I159" s="15">
        <f t="shared" si="84"/>
        <v>4</v>
      </c>
      <c r="J159" s="15">
        <f t="shared" si="70"/>
        <v>2</v>
      </c>
      <c r="K159" s="15">
        <v>1</v>
      </c>
      <c r="L159" s="15">
        <v>1</v>
      </c>
      <c r="M159" s="15">
        <v>0</v>
      </c>
      <c r="N159" s="15">
        <v>3</v>
      </c>
      <c r="O159" s="15">
        <v>2</v>
      </c>
      <c r="P159" s="15">
        <f t="shared" si="85"/>
        <v>4</v>
      </c>
      <c r="Q159" s="15">
        <f t="shared" ref="Q159:W159" si="91">C159+J159</f>
        <v>4</v>
      </c>
      <c r="R159" s="15">
        <f t="shared" si="91"/>
        <v>2</v>
      </c>
      <c r="S159" s="15">
        <f t="shared" si="91"/>
        <v>2</v>
      </c>
      <c r="T159" s="15">
        <f t="shared" si="91"/>
        <v>0</v>
      </c>
      <c r="U159" s="15">
        <f t="shared" si="91"/>
        <v>5</v>
      </c>
      <c r="V159" s="15">
        <f t="shared" si="91"/>
        <v>3</v>
      </c>
      <c r="W159" s="15">
        <f t="shared" si="91"/>
        <v>8</v>
      </c>
      <c r="X159" s="48" t="s">
        <v>438</v>
      </c>
      <c r="Y159" s="48" t="s">
        <v>445</v>
      </c>
      <c r="Z159" s="48"/>
      <c r="AA159" s="23" t="s">
        <v>520</v>
      </c>
      <c r="AB159" s="8" t="s">
        <v>600</v>
      </c>
      <c r="CT159" s="51"/>
      <c r="CU159" s="51"/>
      <c r="CV159" s="51"/>
      <c r="CW159" s="51"/>
      <c r="CX159" s="51"/>
      <c r="CY159" s="51"/>
      <c r="CZ159" s="51">
        <v>2</v>
      </c>
      <c r="DA159" s="51">
        <v>6</v>
      </c>
      <c r="DB159" s="51"/>
      <c r="DC159" s="51"/>
      <c r="DD159" s="51"/>
      <c r="DE159" s="51"/>
      <c r="DF159" s="51"/>
      <c r="DG159" s="51"/>
      <c r="DH159" s="51"/>
      <c r="DI159" s="51"/>
      <c r="DJ159" s="51"/>
      <c r="DK159" s="51"/>
      <c r="DL159" s="51"/>
      <c r="DM159" s="51"/>
      <c r="DN159" s="51"/>
      <c r="DO159" s="15">
        <f t="shared" si="73"/>
        <v>8</v>
      </c>
      <c r="DP159" s="15">
        <f t="shared" si="82"/>
        <v>1</v>
      </c>
      <c r="DQ159" s="15">
        <f t="shared" si="83"/>
        <v>0</v>
      </c>
      <c r="DU159" s="51"/>
      <c r="DV159" s="8"/>
    </row>
    <row r="160" spans="1:126" s="15" customFormat="1" x14ac:dyDescent="0.2">
      <c r="A160" s="15" t="s">
        <v>468</v>
      </c>
      <c r="B160" s="15">
        <f t="shared" si="68"/>
        <v>3</v>
      </c>
      <c r="C160" s="15">
        <f t="shared" si="69"/>
        <v>3</v>
      </c>
      <c r="D160" s="15">
        <v>0</v>
      </c>
      <c r="E160" s="15">
        <v>3</v>
      </c>
      <c r="F160" s="15">
        <v>0</v>
      </c>
      <c r="G160" s="15">
        <v>4</v>
      </c>
      <c r="H160" s="15">
        <v>4</v>
      </c>
      <c r="I160" s="15">
        <f t="shared" si="84"/>
        <v>3</v>
      </c>
      <c r="J160" s="15">
        <f t="shared" si="70"/>
        <v>3</v>
      </c>
      <c r="K160" s="15">
        <v>0</v>
      </c>
      <c r="L160" s="15">
        <v>3</v>
      </c>
      <c r="M160" s="15">
        <v>0</v>
      </c>
      <c r="N160" s="15">
        <v>3</v>
      </c>
      <c r="O160" s="15">
        <v>3</v>
      </c>
      <c r="P160" s="15">
        <f t="shared" si="85"/>
        <v>3</v>
      </c>
      <c r="Q160" s="15">
        <f t="shared" ref="Q160" si="92">C160+J160</f>
        <v>6</v>
      </c>
      <c r="R160" s="15">
        <f t="shared" ref="R160" si="93">D160+K160</f>
        <v>0</v>
      </c>
      <c r="S160" s="15">
        <f t="shared" ref="S160" si="94">E160+L160</f>
        <v>6</v>
      </c>
      <c r="T160" s="15">
        <f t="shared" ref="T160" si="95">F160+M160</f>
        <v>0</v>
      </c>
      <c r="U160" s="15">
        <f t="shared" ref="U160" si="96">G160+N160</f>
        <v>7</v>
      </c>
      <c r="V160" s="15">
        <f t="shared" ref="V160" si="97">H160+O160</f>
        <v>7</v>
      </c>
      <c r="W160" s="15">
        <f t="shared" ref="W160" si="98">I160+P160</f>
        <v>6</v>
      </c>
      <c r="X160" s="48" t="s">
        <v>467</v>
      </c>
      <c r="Y160" s="48" t="s">
        <v>311</v>
      </c>
      <c r="Z160" s="48"/>
      <c r="AA160" s="23" t="s">
        <v>521</v>
      </c>
      <c r="AB160" s="8" t="s">
        <v>535</v>
      </c>
      <c r="CT160" s="51"/>
      <c r="CU160" s="51"/>
      <c r="CV160" s="51"/>
      <c r="CW160" s="51"/>
      <c r="CX160" s="51"/>
      <c r="CY160" s="51"/>
      <c r="CZ160" s="51"/>
      <c r="DA160" s="51"/>
      <c r="DB160" s="51"/>
      <c r="DC160" s="51"/>
      <c r="DD160" s="51"/>
      <c r="DE160" s="51"/>
      <c r="DF160" s="51">
        <v>2</v>
      </c>
      <c r="DG160" s="51"/>
      <c r="DH160" s="51"/>
      <c r="DI160" s="51"/>
      <c r="DJ160" s="51"/>
      <c r="DK160" s="51"/>
      <c r="DL160" s="51">
        <v>2</v>
      </c>
      <c r="DM160" s="51">
        <v>2</v>
      </c>
      <c r="DN160" s="51"/>
      <c r="DO160" s="15">
        <f t="shared" si="73"/>
        <v>6</v>
      </c>
      <c r="DP160" s="15">
        <f t="shared" si="82"/>
        <v>0</v>
      </c>
      <c r="DQ160" s="15">
        <f t="shared" si="83"/>
        <v>0</v>
      </c>
      <c r="DU160" s="51"/>
      <c r="DV160" s="8"/>
    </row>
    <row r="161" spans="1:126" s="15" customFormat="1" x14ac:dyDescent="0.2">
      <c r="A161" s="15" t="s">
        <v>273</v>
      </c>
      <c r="B161" s="15">
        <f t="shared" si="68"/>
        <v>1</v>
      </c>
      <c r="C161" s="15">
        <f t="shared" si="69"/>
        <v>1</v>
      </c>
      <c r="D161" s="15">
        <v>0</v>
      </c>
      <c r="E161" s="15">
        <v>0</v>
      </c>
      <c r="F161" s="15">
        <v>1</v>
      </c>
      <c r="G161" s="15">
        <v>0</v>
      </c>
      <c r="H161" s="15">
        <v>2</v>
      </c>
      <c r="I161" s="15">
        <f t="shared" si="84"/>
        <v>0</v>
      </c>
      <c r="Q161" s="15">
        <f t="shared" ref="Q161" si="99">C161+J161</f>
        <v>1</v>
      </c>
      <c r="R161" s="15">
        <f t="shared" ref="R161" si="100">D161+K161</f>
        <v>0</v>
      </c>
      <c r="S161" s="15">
        <f t="shared" ref="S161" si="101">E161+L161</f>
        <v>0</v>
      </c>
      <c r="T161" s="15">
        <f t="shared" ref="T161" si="102">F161+M161</f>
        <v>1</v>
      </c>
      <c r="U161" s="15">
        <f t="shared" ref="U161" si="103">G161+N161</f>
        <v>0</v>
      </c>
      <c r="V161" s="15">
        <f t="shared" ref="V161" si="104">H161+O161</f>
        <v>2</v>
      </c>
      <c r="W161" s="15">
        <f t="shared" ref="W161" si="105">I161+P161</f>
        <v>0</v>
      </c>
      <c r="X161" s="48" t="s">
        <v>706</v>
      </c>
      <c r="Y161" s="48" t="s">
        <v>706</v>
      </c>
      <c r="Z161" s="48"/>
      <c r="AA161" s="23" t="s">
        <v>522</v>
      </c>
      <c r="AB161" s="8" t="s">
        <v>533</v>
      </c>
      <c r="CT161" s="51"/>
      <c r="CU161" s="51"/>
      <c r="CV161" s="51"/>
      <c r="CW161" s="51"/>
      <c r="CX161" s="51"/>
      <c r="CY161" s="51"/>
      <c r="CZ161" s="51"/>
      <c r="DA161" s="51"/>
      <c r="DB161" s="51"/>
      <c r="DC161" s="51"/>
      <c r="DD161" s="51"/>
      <c r="DE161" s="51"/>
      <c r="DF161" s="51"/>
      <c r="DG161" s="51"/>
      <c r="DH161" s="51"/>
      <c r="DI161" s="51"/>
      <c r="DJ161" s="51"/>
      <c r="DK161" s="51"/>
      <c r="DL161" s="51"/>
      <c r="DM161" s="51"/>
      <c r="DN161" s="51">
        <v>0</v>
      </c>
      <c r="DO161" s="15">
        <f t="shared" si="73"/>
        <v>0</v>
      </c>
      <c r="DP161" s="15">
        <f t="shared" ref="DP161" si="106">COUNTIF(CT161:DN161,"6")</f>
        <v>0</v>
      </c>
      <c r="DQ161" s="15">
        <f t="shared" ref="DQ161" si="107">IF(Q161&lt;B161*2,COUNTIF(CT161:DA161,"0"),COUNTIF(CT161:DN161,"0"))</f>
        <v>0</v>
      </c>
      <c r="DU161" s="51"/>
      <c r="DV161" s="8"/>
    </row>
    <row r="162" spans="1:126" s="15" customFormat="1" x14ac:dyDescent="0.2">
      <c r="A162" s="15" t="s">
        <v>446</v>
      </c>
      <c r="B162" s="15">
        <f t="shared" si="68"/>
        <v>3</v>
      </c>
      <c r="C162" s="15">
        <f t="shared" si="69"/>
        <v>3</v>
      </c>
      <c r="D162" s="15">
        <v>3</v>
      </c>
      <c r="E162" s="15">
        <v>0</v>
      </c>
      <c r="F162" s="15">
        <v>0</v>
      </c>
      <c r="G162" s="15">
        <v>11</v>
      </c>
      <c r="H162" s="15">
        <v>3</v>
      </c>
      <c r="I162" s="15">
        <f t="shared" si="84"/>
        <v>9</v>
      </c>
      <c r="J162" s="15">
        <f t="shared" si="70"/>
        <v>2</v>
      </c>
      <c r="K162" s="15">
        <v>1</v>
      </c>
      <c r="L162" s="15">
        <v>1</v>
      </c>
      <c r="M162" s="15">
        <v>0</v>
      </c>
      <c r="N162" s="15">
        <v>2</v>
      </c>
      <c r="O162" s="15">
        <v>1</v>
      </c>
      <c r="P162" s="15">
        <f t="shared" si="85"/>
        <v>4</v>
      </c>
      <c r="Q162" s="15">
        <f t="shared" ref="Q162:W163" si="108">C162+J162</f>
        <v>5</v>
      </c>
      <c r="R162" s="15">
        <f t="shared" si="108"/>
        <v>4</v>
      </c>
      <c r="S162" s="15">
        <f t="shared" si="108"/>
        <v>1</v>
      </c>
      <c r="T162" s="15">
        <f t="shared" si="108"/>
        <v>0</v>
      </c>
      <c r="U162" s="15">
        <f t="shared" si="108"/>
        <v>13</v>
      </c>
      <c r="V162" s="15">
        <f t="shared" si="108"/>
        <v>4</v>
      </c>
      <c r="W162" s="15">
        <f t="shared" si="108"/>
        <v>13</v>
      </c>
      <c r="X162" s="48" t="s">
        <v>445</v>
      </c>
      <c r="Y162" s="48" t="s">
        <v>706</v>
      </c>
      <c r="Z162" s="48"/>
      <c r="AA162" s="55" t="s">
        <v>630</v>
      </c>
      <c r="AB162" s="8" t="s">
        <v>631</v>
      </c>
      <c r="CT162" s="51"/>
      <c r="CU162" s="51"/>
      <c r="CV162" s="51"/>
      <c r="CW162" s="51"/>
      <c r="CX162" s="51"/>
      <c r="CY162" s="51"/>
      <c r="CZ162" s="51"/>
      <c r="DA162" s="51">
        <v>6</v>
      </c>
      <c r="DB162" s="51"/>
      <c r="DC162" s="51"/>
      <c r="DD162" s="51"/>
      <c r="DE162" s="51"/>
      <c r="DF162" s="51">
        <v>4</v>
      </c>
      <c r="DG162" s="51"/>
      <c r="DH162" s="51"/>
      <c r="DI162" s="51"/>
      <c r="DJ162" s="51"/>
      <c r="DK162" s="51"/>
      <c r="DL162" s="51"/>
      <c r="DM162" s="51"/>
      <c r="DN162" s="51">
        <v>3</v>
      </c>
      <c r="DO162" s="15">
        <f t="shared" si="73"/>
        <v>13</v>
      </c>
      <c r="DP162" s="15">
        <f t="shared" si="82"/>
        <v>1</v>
      </c>
      <c r="DQ162" s="15">
        <f t="shared" si="83"/>
        <v>0</v>
      </c>
      <c r="DU162" s="51"/>
      <c r="DV162" s="8"/>
    </row>
    <row r="163" spans="1:126" s="15" customFormat="1" x14ac:dyDescent="0.2">
      <c r="A163" s="15" t="s">
        <v>473</v>
      </c>
      <c r="B163" s="15">
        <f t="shared" si="68"/>
        <v>3</v>
      </c>
      <c r="C163" s="15">
        <f t="shared" si="69"/>
        <v>3</v>
      </c>
      <c r="D163" s="15">
        <v>1</v>
      </c>
      <c r="E163" s="15">
        <v>1</v>
      </c>
      <c r="F163" s="15">
        <v>1</v>
      </c>
      <c r="G163" s="15">
        <v>4</v>
      </c>
      <c r="H163" s="15">
        <v>5</v>
      </c>
      <c r="I163" s="15">
        <f t="shared" si="84"/>
        <v>4</v>
      </c>
      <c r="J163" s="15">
        <f t="shared" ref="J163" si="109">SUM(K163:M163)</f>
        <v>3</v>
      </c>
      <c r="K163" s="15">
        <v>2</v>
      </c>
      <c r="L163" s="15">
        <v>0</v>
      </c>
      <c r="M163" s="15">
        <v>1</v>
      </c>
      <c r="N163" s="15">
        <v>5</v>
      </c>
      <c r="O163" s="15">
        <v>3</v>
      </c>
      <c r="P163" s="15">
        <f t="shared" si="85"/>
        <v>6</v>
      </c>
      <c r="Q163" s="15">
        <f t="shared" si="108"/>
        <v>6</v>
      </c>
      <c r="R163" s="15">
        <f t="shared" si="108"/>
        <v>3</v>
      </c>
      <c r="S163" s="15">
        <f t="shared" si="108"/>
        <v>1</v>
      </c>
      <c r="T163" s="15">
        <f t="shared" si="108"/>
        <v>2</v>
      </c>
      <c r="U163" s="15">
        <f t="shared" si="108"/>
        <v>9</v>
      </c>
      <c r="V163" s="15">
        <f t="shared" si="108"/>
        <v>8</v>
      </c>
      <c r="W163" s="15">
        <f t="shared" si="108"/>
        <v>10</v>
      </c>
      <c r="X163" s="48" t="s">
        <v>467</v>
      </c>
      <c r="Y163" s="48" t="s">
        <v>311</v>
      </c>
      <c r="Z163" s="48"/>
      <c r="AA163" s="23" t="s">
        <v>538</v>
      </c>
      <c r="AB163" s="8" t="s">
        <v>597</v>
      </c>
      <c r="CT163" s="51"/>
      <c r="CU163" s="51"/>
      <c r="CV163" s="51"/>
      <c r="CW163" s="51"/>
      <c r="CX163" s="51"/>
      <c r="CY163" s="51"/>
      <c r="CZ163" s="51"/>
      <c r="DA163" s="51"/>
      <c r="DB163" s="51"/>
      <c r="DC163" s="51"/>
      <c r="DD163" s="51"/>
      <c r="DE163" s="51"/>
      <c r="DF163" s="51">
        <v>0</v>
      </c>
      <c r="DG163" s="51"/>
      <c r="DH163" s="51"/>
      <c r="DI163" s="51"/>
      <c r="DJ163" s="51"/>
      <c r="DK163" s="51"/>
      <c r="DL163" s="51">
        <v>6</v>
      </c>
      <c r="DM163" s="51">
        <v>4</v>
      </c>
      <c r="DN163" s="51"/>
      <c r="DO163" s="15">
        <f t="shared" si="73"/>
        <v>10</v>
      </c>
      <c r="DP163" s="15">
        <f t="shared" si="82"/>
        <v>1</v>
      </c>
      <c r="DQ163" s="15">
        <f t="shared" si="83"/>
        <v>1</v>
      </c>
      <c r="DU163" s="51"/>
      <c r="DV163" s="8"/>
    </row>
    <row r="164" spans="1:126" s="15" customFormat="1" x14ac:dyDescent="0.2">
      <c r="A164" s="15" t="s">
        <v>278</v>
      </c>
      <c r="B164" s="15">
        <f t="shared" si="68"/>
        <v>5</v>
      </c>
      <c r="C164" s="15">
        <f t="shared" si="69"/>
        <v>5</v>
      </c>
      <c r="D164" s="15">
        <v>1</v>
      </c>
      <c r="E164" s="15">
        <v>1</v>
      </c>
      <c r="F164" s="15">
        <v>3</v>
      </c>
      <c r="G164" s="15">
        <v>5</v>
      </c>
      <c r="H164" s="15">
        <v>8</v>
      </c>
      <c r="I164" s="15">
        <f t="shared" si="84"/>
        <v>4</v>
      </c>
      <c r="J164" s="15">
        <f t="shared" si="70"/>
        <v>5</v>
      </c>
      <c r="K164" s="15">
        <v>2</v>
      </c>
      <c r="L164" s="15">
        <v>1</v>
      </c>
      <c r="M164" s="15">
        <v>2</v>
      </c>
      <c r="N164" s="15">
        <v>8</v>
      </c>
      <c r="O164" s="15">
        <v>7</v>
      </c>
      <c r="P164" s="15">
        <f t="shared" si="85"/>
        <v>7</v>
      </c>
      <c r="Q164" s="15">
        <f t="shared" si="71"/>
        <v>10</v>
      </c>
      <c r="R164" s="15">
        <f t="shared" si="90"/>
        <v>3</v>
      </c>
      <c r="S164" s="15">
        <f t="shared" si="90"/>
        <v>2</v>
      </c>
      <c r="T164" s="15">
        <f t="shared" si="90"/>
        <v>5</v>
      </c>
      <c r="U164" s="15">
        <f t="shared" si="90"/>
        <v>13</v>
      </c>
      <c r="V164" s="15">
        <f t="shared" si="90"/>
        <v>15</v>
      </c>
      <c r="W164" s="15">
        <f t="shared" si="90"/>
        <v>11</v>
      </c>
      <c r="X164" s="48" t="s">
        <v>395</v>
      </c>
      <c r="Y164" s="48" t="s">
        <v>429</v>
      </c>
      <c r="Z164" s="48"/>
      <c r="AA164" s="23" t="s">
        <v>608</v>
      </c>
      <c r="AB164" s="8" t="s">
        <v>534</v>
      </c>
      <c r="CT164" s="51">
        <v>3</v>
      </c>
      <c r="CU164" s="51">
        <v>1</v>
      </c>
      <c r="CV164" s="51">
        <v>6</v>
      </c>
      <c r="CW164" s="51">
        <v>1</v>
      </c>
      <c r="CX164" s="51">
        <v>0</v>
      </c>
      <c r="CY164" s="51"/>
      <c r="CZ164" s="51"/>
      <c r="DA164" s="51"/>
      <c r="DB164" s="51"/>
      <c r="DC164" s="51"/>
      <c r="DD164" s="51"/>
      <c r="DE164" s="51"/>
      <c r="DF164" s="51"/>
      <c r="DG164" s="51"/>
      <c r="DH164" s="51"/>
      <c r="DI164" s="51"/>
      <c r="DJ164" s="51"/>
      <c r="DK164" s="51"/>
      <c r="DL164" s="51"/>
      <c r="DM164" s="51"/>
      <c r="DN164" s="51"/>
      <c r="DO164" s="15">
        <f t="shared" si="73"/>
        <v>11</v>
      </c>
      <c r="DP164" s="15">
        <f t="shared" si="82"/>
        <v>1</v>
      </c>
      <c r="DQ164" s="15">
        <f t="shared" si="83"/>
        <v>1</v>
      </c>
      <c r="DU164" s="51"/>
      <c r="DV164" s="8"/>
    </row>
    <row r="165" spans="1:126" s="15" customFormat="1" x14ac:dyDescent="0.2">
      <c r="A165" s="15" t="s">
        <v>410</v>
      </c>
      <c r="B165" s="15">
        <f t="shared" si="68"/>
        <v>7</v>
      </c>
      <c r="C165" s="15">
        <f>SUM(D165:F165)</f>
        <v>7</v>
      </c>
      <c r="D165" s="15">
        <v>1</v>
      </c>
      <c r="E165" s="15">
        <v>4</v>
      </c>
      <c r="F165" s="15">
        <v>2</v>
      </c>
      <c r="G165" s="15">
        <v>7</v>
      </c>
      <c r="H165" s="15">
        <v>8</v>
      </c>
      <c r="I165" s="15">
        <f t="shared" si="84"/>
        <v>7</v>
      </c>
      <c r="J165" s="15">
        <f t="shared" si="70"/>
        <v>7</v>
      </c>
      <c r="K165" s="15">
        <v>3</v>
      </c>
      <c r="L165" s="15">
        <v>0</v>
      </c>
      <c r="M165" s="15">
        <v>4</v>
      </c>
      <c r="N165" s="15">
        <v>8</v>
      </c>
      <c r="O165" s="15">
        <v>7</v>
      </c>
      <c r="P165" s="15">
        <f t="shared" si="85"/>
        <v>9</v>
      </c>
      <c r="Q165" s="15">
        <f t="shared" si="71"/>
        <v>14</v>
      </c>
      <c r="R165" s="15">
        <f t="shared" si="90"/>
        <v>4</v>
      </c>
      <c r="S165" s="15">
        <f t="shared" si="90"/>
        <v>4</v>
      </c>
      <c r="T165" s="15">
        <f t="shared" si="90"/>
        <v>6</v>
      </c>
      <c r="U165" s="15">
        <f t="shared" si="90"/>
        <v>15</v>
      </c>
      <c r="V165" s="15">
        <f t="shared" si="90"/>
        <v>15</v>
      </c>
      <c r="W165" s="15">
        <f t="shared" si="90"/>
        <v>16</v>
      </c>
      <c r="X165" s="48" t="s">
        <v>408</v>
      </c>
      <c r="Y165" s="48" t="s">
        <v>445</v>
      </c>
      <c r="Z165" s="48"/>
      <c r="AA165" s="55" t="s">
        <v>610</v>
      </c>
      <c r="AB165" s="8" t="s">
        <v>534</v>
      </c>
      <c r="CT165" s="51"/>
      <c r="CU165" s="51">
        <v>3</v>
      </c>
      <c r="CV165" s="51">
        <v>3</v>
      </c>
      <c r="CW165" s="51">
        <v>0</v>
      </c>
      <c r="CX165" s="51">
        <v>1</v>
      </c>
      <c r="CY165" s="51">
        <v>4</v>
      </c>
      <c r="CZ165" s="51">
        <v>1</v>
      </c>
      <c r="DA165" s="51">
        <v>4</v>
      </c>
      <c r="DB165" s="51"/>
      <c r="DC165" s="51"/>
      <c r="DD165" s="51"/>
      <c r="DE165" s="51"/>
      <c r="DF165" s="51"/>
      <c r="DG165" s="51"/>
      <c r="DH165" s="51"/>
      <c r="DI165" s="51"/>
      <c r="DJ165" s="51"/>
      <c r="DK165" s="51"/>
      <c r="DL165" s="51"/>
      <c r="DM165" s="51"/>
      <c r="DN165" s="51"/>
      <c r="DO165" s="15">
        <f t="shared" si="73"/>
        <v>16</v>
      </c>
      <c r="DP165" s="15">
        <f t="shared" si="82"/>
        <v>0</v>
      </c>
      <c r="DQ165" s="15">
        <f t="shared" si="83"/>
        <v>1</v>
      </c>
      <c r="DU165" s="51"/>
      <c r="DV165" s="8"/>
    </row>
    <row r="166" spans="1:126" s="15" customFormat="1" x14ac:dyDescent="0.2">
      <c r="A166" s="15" t="s">
        <v>397</v>
      </c>
      <c r="B166" s="15">
        <f t="shared" si="68"/>
        <v>2</v>
      </c>
      <c r="C166" s="15">
        <f t="shared" si="69"/>
        <v>2</v>
      </c>
      <c r="D166" s="15">
        <v>1</v>
      </c>
      <c r="E166" s="15">
        <v>1</v>
      </c>
      <c r="F166" s="15">
        <v>0</v>
      </c>
      <c r="G166" s="15">
        <v>2</v>
      </c>
      <c r="H166" s="15">
        <v>1</v>
      </c>
      <c r="I166" s="15">
        <f t="shared" si="84"/>
        <v>4</v>
      </c>
      <c r="J166" s="15">
        <f t="shared" ref="J166:J194" si="110">SUM(K166:M166)</f>
        <v>2</v>
      </c>
      <c r="K166" s="15">
        <v>0</v>
      </c>
      <c r="L166" s="15">
        <v>1</v>
      </c>
      <c r="M166" s="15">
        <v>1</v>
      </c>
      <c r="N166" s="15">
        <v>1</v>
      </c>
      <c r="O166" s="15">
        <v>5</v>
      </c>
      <c r="P166" s="15">
        <f t="shared" si="85"/>
        <v>1</v>
      </c>
      <c r="Q166" s="15">
        <f t="shared" si="71"/>
        <v>4</v>
      </c>
      <c r="R166" s="15">
        <f t="shared" si="90"/>
        <v>1</v>
      </c>
      <c r="S166" s="15">
        <f t="shared" si="90"/>
        <v>2</v>
      </c>
      <c r="T166" s="15">
        <f t="shared" si="90"/>
        <v>1</v>
      </c>
      <c r="U166" s="15">
        <f t="shared" si="90"/>
        <v>3</v>
      </c>
      <c r="V166" s="15">
        <f t="shared" si="90"/>
        <v>6</v>
      </c>
      <c r="W166" s="15">
        <f t="shared" si="90"/>
        <v>5</v>
      </c>
      <c r="X166" s="48" t="s">
        <v>395</v>
      </c>
      <c r="Y166" s="48" t="s">
        <v>408</v>
      </c>
      <c r="Z166" s="48"/>
      <c r="AA166" s="23" t="s">
        <v>523</v>
      </c>
      <c r="AB166" s="8" t="s">
        <v>535</v>
      </c>
      <c r="CT166" s="51">
        <v>1</v>
      </c>
      <c r="CU166" s="51">
        <v>4</v>
      </c>
      <c r="CV166" s="51"/>
      <c r="CW166" s="51"/>
      <c r="CX166" s="51"/>
      <c r="CY166" s="51"/>
      <c r="CZ166" s="51"/>
      <c r="DA166" s="51"/>
      <c r="DB166" s="51"/>
      <c r="DC166" s="51"/>
      <c r="DD166" s="51"/>
      <c r="DE166" s="51"/>
      <c r="DF166" s="51"/>
      <c r="DG166" s="51"/>
      <c r="DH166" s="51"/>
      <c r="DI166" s="51"/>
      <c r="DJ166" s="51"/>
      <c r="DK166" s="51"/>
      <c r="DL166" s="51"/>
      <c r="DM166" s="51"/>
      <c r="DN166" s="51"/>
      <c r="DO166" s="15">
        <f t="shared" si="73"/>
        <v>5</v>
      </c>
      <c r="DP166" s="15">
        <f t="shared" si="82"/>
        <v>0</v>
      </c>
      <c r="DQ166" s="15">
        <f t="shared" si="83"/>
        <v>0</v>
      </c>
      <c r="DU166" s="51"/>
      <c r="DV166" s="8"/>
    </row>
    <row r="167" spans="1:126" s="15" customFormat="1" x14ac:dyDescent="0.2">
      <c r="A167" s="15" t="s">
        <v>281</v>
      </c>
      <c r="B167" s="15">
        <f t="shared" si="68"/>
        <v>1</v>
      </c>
      <c r="C167" s="15">
        <f t="shared" si="69"/>
        <v>1</v>
      </c>
      <c r="D167" s="15">
        <v>1</v>
      </c>
      <c r="E167" s="15">
        <v>0</v>
      </c>
      <c r="F167" s="15">
        <v>0</v>
      </c>
      <c r="G167" s="15">
        <v>2</v>
      </c>
      <c r="H167" s="15">
        <v>1</v>
      </c>
      <c r="I167" s="15">
        <f t="shared" si="84"/>
        <v>3</v>
      </c>
      <c r="J167" s="15">
        <f t="shared" si="110"/>
        <v>1</v>
      </c>
      <c r="K167" s="15">
        <v>0</v>
      </c>
      <c r="L167" s="15">
        <v>0</v>
      </c>
      <c r="M167" s="15">
        <v>1</v>
      </c>
      <c r="N167" s="15">
        <v>0</v>
      </c>
      <c r="O167" s="15">
        <v>6</v>
      </c>
      <c r="P167" s="15">
        <f t="shared" si="85"/>
        <v>0</v>
      </c>
      <c r="Q167" s="15">
        <f t="shared" si="71"/>
        <v>2</v>
      </c>
      <c r="R167" s="15">
        <f t="shared" si="90"/>
        <v>1</v>
      </c>
      <c r="S167" s="15">
        <f t="shared" si="90"/>
        <v>0</v>
      </c>
      <c r="T167" s="15">
        <f t="shared" si="90"/>
        <v>1</v>
      </c>
      <c r="U167" s="15">
        <f t="shared" si="90"/>
        <v>2</v>
      </c>
      <c r="V167" s="15">
        <f t="shared" si="90"/>
        <v>7</v>
      </c>
      <c r="W167" s="15">
        <f t="shared" si="90"/>
        <v>3</v>
      </c>
      <c r="X167" s="48" t="s">
        <v>395</v>
      </c>
      <c r="Y167" s="48" t="s">
        <v>395</v>
      </c>
      <c r="Z167" s="48"/>
      <c r="AA167" s="23" t="s">
        <v>609</v>
      </c>
      <c r="AB167" s="8" t="s">
        <v>534</v>
      </c>
      <c r="CT167" s="51">
        <v>3</v>
      </c>
      <c r="CU167" s="51"/>
      <c r="CV167" s="51"/>
      <c r="CW167" s="51"/>
      <c r="CX167" s="51"/>
      <c r="CY167" s="51"/>
      <c r="CZ167" s="51"/>
      <c r="DA167" s="51"/>
      <c r="DB167" s="51"/>
      <c r="DC167" s="51"/>
      <c r="DD167" s="51"/>
      <c r="DE167" s="51"/>
      <c r="DF167" s="51"/>
      <c r="DG167" s="51"/>
      <c r="DH167" s="51"/>
      <c r="DI167" s="51"/>
      <c r="DJ167" s="51"/>
      <c r="DK167" s="51"/>
      <c r="DL167" s="51"/>
      <c r="DM167" s="51"/>
      <c r="DN167" s="51"/>
      <c r="DO167" s="15">
        <f t="shared" si="73"/>
        <v>3</v>
      </c>
      <c r="DP167" s="15">
        <f t="shared" si="82"/>
        <v>0</v>
      </c>
      <c r="DQ167" s="15">
        <f t="shared" si="83"/>
        <v>0</v>
      </c>
      <c r="DU167" s="51"/>
      <c r="DV167" s="8"/>
    </row>
    <row r="168" spans="1:126" s="15" customFormat="1" x14ac:dyDescent="0.2">
      <c r="A168" s="15" t="s">
        <v>67</v>
      </c>
      <c r="B168" s="15">
        <f t="shared" si="68"/>
        <v>1</v>
      </c>
      <c r="C168" s="15">
        <f t="shared" si="69"/>
        <v>1</v>
      </c>
      <c r="D168" s="15">
        <v>0</v>
      </c>
      <c r="E168" s="15">
        <v>1</v>
      </c>
      <c r="F168" s="15">
        <v>0</v>
      </c>
      <c r="G168" s="15">
        <v>1</v>
      </c>
      <c r="H168" s="15">
        <v>1</v>
      </c>
      <c r="I168" s="15">
        <f t="shared" si="84"/>
        <v>1</v>
      </c>
      <c r="J168" s="15">
        <f t="shared" si="110"/>
        <v>1</v>
      </c>
      <c r="K168" s="15">
        <v>1</v>
      </c>
      <c r="L168" s="15">
        <v>0</v>
      </c>
      <c r="M168" s="15">
        <v>0</v>
      </c>
      <c r="N168" s="15">
        <v>2</v>
      </c>
      <c r="O168" s="15">
        <v>0</v>
      </c>
      <c r="P168" s="15">
        <f t="shared" si="85"/>
        <v>3</v>
      </c>
      <c r="Q168" s="15">
        <f t="shared" si="71"/>
        <v>2</v>
      </c>
      <c r="R168" s="15">
        <f t="shared" si="90"/>
        <v>1</v>
      </c>
      <c r="S168" s="15">
        <f t="shared" si="90"/>
        <v>1</v>
      </c>
      <c r="T168" s="15">
        <f t="shared" si="90"/>
        <v>0</v>
      </c>
      <c r="U168" s="15">
        <f t="shared" si="90"/>
        <v>3</v>
      </c>
      <c r="V168" s="15">
        <f t="shared" si="90"/>
        <v>1</v>
      </c>
      <c r="W168" s="15">
        <f t="shared" si="90"/>
        <v>4</v>
      </c>
      <c r="X168" s="48" t="s">
        <v>467</v>
      </c>
      <c r="Y168" s="48" t="s">
        <v>467</v>
      </c>
      <c r="Z168" s="48"/>
      <c r="AA168" s="23" t="s">
        <v>524</v>
      </c>
      <c r="AB168" s="8" t="s">
        <v>535</v>
      </c>
      <c r="CT168" s="51"/>
      <c r="CU168" s="51"/>
      <c r="CV168" s="51"/>
      <c r="CW168" s="51"/>
      <c r="CX168" s="51"/>
      <c r="CY168" s="51"/>
      <c r="CZ168" s="51"/>
      <c r="DA168" s="51"/>
      <c r="DB168" s="51"/>
      <c r="DC168" s="51"/>
      <c r="DD168" s="51"/>
      <c r="DE168" s="51"/>
      <c r="DF168" s="51">
        <v>4</v>
      </c>
      <c r="DG168" s="51"/>
      <c r="DH168" s="51"/>
      <c r="DI168" s="51"/>
      <c r="DJ168" s="51"/>
      <c r="DK168" s="51"/>
      <c r="DL168" s="51"/>
      <c r="DM168" s="51"/>
      <c r="DN168" s="51"/>
      <c r="DO168" s="15">
        <f t="shared" si="73"/>
        <v>4</v>
      </c>
      <c r="DP168" s="15">
        <f t="shared" si="82"/>
        <v>0</v>
      </c>
      <c r="DQ168" s="15">
        <f t="shared" si="83"/>
        <v>0</v>
      </c>
      <c r="DU168" s="51"/>
      <c r="DV168" s="8"/>
    </row>
    <row r="169" spans="1:126" s="15" customFormat="1" x14ac:dyDescent="0.2">
      <c r="A169" s="15" t="s">
        <v>69</v>
      </c>
      <c r="B169" s="15">
        <f t="shared" si="68"/>
        <v>2</v>
      </c>
      <c r="C169" s="15">
        <f t="shared" si="69"/>
        <v>2</v>
      </c>
      <c r="D169" s="15">
        <v>1</v>
      </c>
      <c r="E169" s="15">
        <v>1</v>
      </c>
      <c r="F169" s="15">
        <v>0</v>
      </c>
      <c r="G169" s="15">
        <v>3</v>
      </c>
      <c r="H169" s="15">
        <v>2</v>
      </c>
      <c r="I169" s="15">
        <f t="shared" si="84"/>
        <v>4</v>
      </c>
      <c r="J169" s="15">
        <f t="shared" ref="J169" si="111">SUM(K169:M169)</f>
        <v>2</v>
      </c>
      <c r="K169" s="15">
        <v>1</v>
      </c>
      <c r="L169" s="15">
        <v>0</v>
      </c>
      <c r="M169" s="15">
        <v>1</v>
      </c>
      <c r="N169" s="15">
        <v>3</v>
      </c>
      <c r="O169" s="15">
        <v>5</v>
      </c>
      <c r="P169" s="15">
        <f t="shared" si="85"/>
        <v>3</v>
      </c>
      <c r="Q169" s="15">
        <f t="shared" si="71"/>
        <v>4</v>
      </c>
      <c r="R169" s="15">
        <f t="shared" si="90"/>
        <v>2</v>
      </c>
      <c r="S169" s="15">
        <f t="shared" si="90"/>
        <v>1</v>
      </c>
      <c r="T169" s="15">
        <f t="shared" si="90"/>
        <v>1</v>
      </c>
      <c r="U169" s="15">
        <f t="shared" si="90"/>
        <v>6</v>
      </c>
      <c r="V169" s="15">
        <f t="shared" si="90"/>
        <v>7</v>
      </c>
      <c r="W169" s="15">
        <f t="shared" si="90"/>
        <v>7</v>
      </c>
      <c r="X169" s="48" t="s">
        <v>607</v>
      </c>
      <c r="Y169" s="48" t="s">
        <v>311</v>
      </c>
      <c r="Z169" s="48"/>
      <c r="AA169" s="55" t="s">
        <v>525</v>
      </c>
      <c r="AB169" s="8" t="s">
        <v>535</v>
      </c>
      <c r="CT169" s="51"/>
      <c r="CU169" s="51"/>
      <c r="CV169" s="51"/>
      <c r="CW169" s="51"/>
      <c r="CX169" s="51"/>
      <c r="CY169" s="51"/>
      <c r="CZ169" s="51"/>
      <c r="DA169" s="51"/>
      <c r="DB169" s="51"/>
      <c r="DC169" s="51"/>
      <c r="DD169" s="51"/>
      <c r="DE169" s="51"/>
      <c r="DF169" s="51"/>
      <c r="DG169" s="51"/>
      <c r="DH169" s="51"/>
      <c r="DI169" s="51"/>
      <c r="DJ169" s="51"/>
      <c r="DK169" s="51"/>
      <c r="DL169" s="51">
        <v>4</v>
      </c>
      <c r="DM169" s="51">
        <v>3</v>
      </c>
      <c r="DN169" s="51"/>
      <c r="DO169" s="15">
        <f t="shared" si="73"/>
        <v>7</v>
      </c>
      <c r="DP169" s="15">
        <f t="shared" si="82"/>
        <v>0</v>
      </c>
      <c r="DQ169" s="15">
        <f t="shared" si="83"/>
        <v>0</v>
      </c>
      <c r="DU169" s="51"/>
      <c r="DV169" s="8"/>
    </row>
    <row r="170" spans="1:126" s="15" customFormat="1" x14ac:dyDescent="0.2">
      <c r="A170" s="15" t="s">
        <v>398</v>
      </c>
      <c r="B170" s="15">
        <f t="shared" ref="B170:B190" si="112">MAX(C170,J170)</f>
        <v>7</v>
      </c>
      <c r="C170" s="15">
        <f t="shared" ref="C170:C190" si="113">SUM(D170:F170)</f>
        <v>7</v>
      </c>
      <c r="D170" s="15">
        <v>3</v>
      </c>
      <c r="E170" s="15">
        <v>4</v>
      </c>
      <c r="F170" s="15">
        <v>0</v>
      </c>
      <c r="G170" s="15">
        <v>14</v>
      </c>
      <c r="H170" s="15">
        <v>5</v>
      </c>
      <c r="I170" s="15">
        <f t="shared" si="84"/>
        <v>13</v>
      </c>
      <c r="J170" s="15">
        <f t="shared" si="110"/>
        <v>7</v>
      </c>
      <c r="K170" s="15">
        <v>2</v>
      </c>
      <c r="L170" s="15">
        <v>1</v>
      </c>
      <c r="M170" s="15">
        <v>4</v>
      </c>
      <c r="N170" s="15">
        <v>5</v>
      </c>
      <c r="O170" s="15">
        <v>14</v>
      </c>
      <c r="P170" s="15">
        <f t="shared" si="85"/>
        <v>7</v>
      </c>
      <c r="Q170" s="15">
        <f t="shared" ref="Q170:W188" si="114">C170+J170</f>
        <v>14</v>
      </c>
      <c r="R170" s="15">
        <f t="shared" si="114"/>
        <v>5</v>
      </c>
      <c r="S170" s="15">
        <f t="shared" si="114"/>
        <v>5</v>
      </c>
      <c r="T170" s="15">
        <f t="shared" si="114"/>
        <v>4</v>
      </c>
      <c r="U170" s="15">
        <f t="shared" si="114"/>
        <v>19</v>
      </c>
      <c r="V170" s="15">
        <f t="shared" si="114"/>
        <v>19</v>
      </c>
      <c r="W170" s="15">
        <f t="shared" si="114"/>
        <v>20</v>
      </c>
      <c r="X170" s="48" t="s">
        <v>395</v>
      </c>
      <c r="Y170" s="48" t="s">
        <v>438</v>
      </c>
      <c r="Z170" s="48"/>
      <c r="AA170" s="23" t="s">
        <v>526</v>
      </c>
      <c r="AB170" s="8" t="s">
        <v>534</v>
      </c>
      <c r="CT170" s="51">
        <v>3</v>
      </c>
      <c r="CU170" s="51">
        <v>4</v>
      </c>
      <c r="CV170" s="51">
        <v>3</v>
      </c>
      <c r="CW170" s="51">
        <v>1</v>
      </c>
      <c r="CX170" s="51">
        <v>4</v>
      </c>
      <c r="CY170" s="51">
        <v>3</v>
      </c>
      <c r="CZ170" s="51">
        <v>2</v>
      </c>
      <c r="DA170" s="51"/>
      <c r="DB170" s="51"/>
      <c r="DC170" s="51"/>
      <c r="DD170" s="51"/>
      <c r="DE170" s="51"/>
      <c r="DF170" s="51"/>
      <c r="DG170" s="51"/>
      <c r="DH170" s="51"/>
      <c r="DI170" s="51"/>
      <c r="DJ170" s="51"/>
      <c r="DK170" s="51"/>
      <c r="DL170" s="51"/>
      <c r="DM170" s="51"/>
      <c r="DN170" s="51"/>
      <c r="DO170" s="15">
        <f t="shared" si="73"/>
        <v>20</v>
      </c>
      <c r="DP170" s="15">
        <f t="shared" si="82"/>
        <v>0</v>
      </c>
      <c r="DQ170" s="15">
        <f t="shared" si="83"/>
        <v>0</v>
      </c>
      <c r="DU170" s="51"/>
      <c r="DV170" s="8"/>
    </row>
    <row r="171" spans="1:126" s="15" customFormat="1" x14ac:dyDescent="0.2">
      <c r="A171" s="15" t="s">
        <v>399</v>
      </c>
      <c r="B171" s="15">
        <f t="shared" si="112"/>
        <v>7</v>
      </c>
      <c r="C171" s="15">
        <f t="shared" si="113"/>
        <v>6</v>
      </c>
      <c r="D171" s="15">
        <v>0</v>
      </c>
      <c r="E171" s="15">
        <v>4</v>
      </c>
      <c r="F171" s="15">
        <v>2</v>
      </c>
      <c r="G171" s="15">
        <v>5</v>
      </c>
      <c r="H171" s="15">
        <v>8</v>
      </c>
      <c r="I171" s="15">
        <f t="shared" si="84"/>
        <v>4</v>
      </c>
      <c r="J171" s="15">
        <f t="shared" si="110"/>
        <v>7</v>
      </c>
      <c r="K171" s="15">
        <v>4</v>
      </c>
      <c r="L171" s="15">
        <v>0</v>
      </c>
      <c r="M171" s="15">
        <v>3</v>
      </c>
      <c r="N171" s="15">
        <v>11</v>
      </c>
      <c r="O171" s="15">
        <v>6</v>
      </c>
      <c r="P171" s="15">
        <f t="shared" si="85"/>
        <v>12</v>
      </c>
      <c r="Q171" s="15">
        <f t="shared" si="114"/>
        <v>13</v>
      </c>
      <c r="R171" s="15">
        <f t="shared" si="114"/>
        <v>4</v>
      </c>
      <c r="S171" s="15">
        <f t="shared" si="114"/>
        <v>4</v>
      </c>
      <c r="T171" s="15">
        <f t="shared" si="114"/>
        <v>5</v>
      </c>
      <c r="U171" s="15">
        <f t="shared" si="114"/>
        <v>16</v>
      </c>
      <c r="V171" s="15">
        <f t="shared" si="114"/>
        <v>14</v>
      </c>
      <c r="W171" s="15">
        <f t="shared" si="114"/>
        <v>16</v>
      </c>
      <c r="X171" s="48" t="s">
        <v>395</v>
      </c>
      <c r="Y171" s="48" t="s">
        <v>706</v>
      </c>
      <c r="Z171" s="48"/>
      <c r="CT171" s="51">
        <v>4</v>
      </c>
      <c r="CU171" s="51">
        <v>4</v>
      </c>
      <c r="CV171" s="51">
        <v>0</v>
      </c>
      <c r="CW171" s="51"/>
      <c r="CX171" s="51"/>
      <c r="CY171" s="51"/>
      <c r="CZ171" s="51"/>
      <c r="DA171" s="51"/>
      <c r="DB171" s="51"/>
      <c r="DC171" s="51"/>
      <c r="DD171" s="51"/>
      <c r="DE171" s="51"/>
      <c r="DF171" s="51">
        <v>0</v>
      </c>
      <c r="DG171" s="51"/>
      <c r="DH171" s="51"/>
      <c r="DI171" s="51"/>
      <c r="DJ171" s="51"/>
      <c r="DK171" s="51"/>
      <c r="DL171" s="51">
        <v>1</v>
      </c>
      <c r="DM171" s="51">
        <v>4</v>
      </c>
      <c r="DN171" s="51">
        <v>3</v>
      </c>
      <c r="DO171" s="15">
        <f t="shared" si="73"/>
        <v>16</v>
      </c>
      <c r="DP171" s="15">
        <f t="shared" si="82"/>
        <v>0</v>
      </c>
      <c r="DQ171" s="15">
        <f t="shared" si="83"/>
        <v>1</v>
      </c>
      <c r="DU171" s="51"/>
      <c r="DV171" s="8"/>
    </row>
    <row r="172" spans="1:126" s="15" customFormat="1" x14ac:dyDescent="0.2">
      <c r="A172" s="15" t="s">
        <v>75</v>
      </c>
      <c r="B172" s="15">
        <f t="shared" si="112"/>
        <v>2</v>
      </c>
      <c r="C172" s="15">
        <f t="shared" si="113"/>
        <v>2</v>
      </c>
      <c r="D172" s="15">
        <v>0</v>
      </c>
      <c r="E172" s="15">
        <v>2</v>
      </c>
      <c r="F172" s="15">
        <v>0</v>
      </c>
      <c r="G172" s="15">
        <v>2</v>
      </c>
      <c r="H172" s="15">
        <v>2</v>
      </c>
      <c r="I172" s="15">
        <f t="shared" si="84"/>
        <v>2</v>
      </c>
      <c r="J172" s="15">
        <f t="shared" si="110"/>
        <v>2</v>
      </c>
      <c r="K172" s="15">
        <v>0</v>
      </c>
      <c r="L172" s="15">
        <v>1</v>
      </c>
      <c r="M172" s="15">
        <v>1</v>
      </c>
      <c r="N172" s="15">
        <v>3</v>
      </c>
      <c r="O172" s="15">
        <v>4</v>
      </c>
      <c r="P172" s="15">
        <f t="shared" si="85"/>
        <v>1</v>
      </c>
      <c r="Q172" s="15">
        <f t="shared" si="114"/>
        <v>4</v>
      </c>
      <c r="R172" s="15">
        <f t="shared" si="114"/>
        <v>0</v>
      </c>
      <c r="S172" s="15">
        <f t="shared" si="114"/>
        <v>3</v>
      </c>
      <c r="T172" s="15">
        <f t="shared" si="114"/>
        <v>1</v>
      </c>
      <c r="U172" s="15">
        <f t="shared" si="114"/>
        <v>5</v>
      </c>
      <c r="V172" s="15">
        <f t="shared" si="114"/>
        <v>6</v>
      </c>
      <c r="W172" s="15">
        <f t="shared" si="114"/>
        <v>3</v>
      </c>
      <c r="X172" s="48" t="s">
        <v>438</v>
      </c>
      <c r="Y172" s="48" t="s">
        <v>445</v>
      </c>
      <c r="Z172" s="48"/>
      <c r="CT172" s="51"/>
      <c r="CU172" s="51"/>
      <c r="CV172" s="51"/>
      <c r="CW172" s="51"/>
      <c r="CX172" s="51"/>
      <c r="CY172" s="51"/>
      <c r="CZ172" s="51">
        <v>1</v>
      </c>
      <c r="DA172" s="51">
        <v>2</v>
      </c>
      <c r="DB172" s="51"/>
      <c r="DC172" s="51"/>
      <c r="DD172" s="51"/>
      <c r="DE172" s="51"/>
      <c r="DF172" s="51"/>
      <c r="DG172" s="51"/>
      <c r="DH172" s="51"/>
      <c r="DI172" s="51"/>
      <c r="DJ172" s="51"/>
      <c r="DK172" s="51"/>
      <c r="DL172" s="51"/>
      <c r="DM172" s="51"/>
      <c r="DN172" s="51"/>
      <c r="DO172" s="15">
        <f t="shared" si="73"/>
        <v>3</v>
      </c>
      <c r="DP172" s="15">
        <f t="shared" si="82"/>
        <v>0</v>
      </c>
      <c r="DQ172" s="15">
        <f t="shared" si="83"/>
        <v>0</v>
      </c>
      <c r="DU172" s="51"/>
      <c r="DV172" s="8"/>
    </row>
    <row r="173" spans="1:126" s="15" customFormat="1" x14ac:dyDescent="0.2">
      <c r="A173" s="15" t="s">
        <v>604</v>
      </c>
      <c r="B173" s="15">
        <f t="shared" si="112"/>
        <v>2</v>
      </c>
      <c r="C173" s="15">
        <f t="shared" si="113"/>
        <v>2</v>
      </c>
      <c r="D173" s="15">
        <v>1</v>
      </c>
      <c r="E173" s="15">
        <v>0</v>
      </c>
      <c r="F173" s="15">
        <v>1</v>
      </c>
      <c r="G173" s="15">
        <v>2</v>
      </c>
      <c r="H173" s="15">
        <v>2</v>
      </c>
      <c r="I173" s="15">
        <f t="shared" si="84"/>
        <v>3</v>
      </c>
      <c r="J173" s="15">
        <f t="shared" si="110"/>
        <v>2</v>
      </c>
      <c r="K173" s="15">
        <v>0</v>
      </c>
      <c r="L173" s="15">
        <v>1</v>
      </c>
      <c r="M173" s="15">
        <v>1</v>
      </c>
      <c r="N173" s="15">
        <v>2</v>
      </c>
      <c r="O173" s="15">
        <v>3</v>
      </c>
      <c r="P173" s="15">
        <f t="shared" si="85"/>
        <v>1</v>
      </c>
      <c r="Q173" s="15">
        <f t="shared" ref="Q173" si="115">C173+J173</f>
        <v>4</v>
      </c>
      <c r="R173" s="15">
        <f t="shared" ref="R173" si="116">D173+K173</f>
        <v>1</v>
      </c>
      <c r="S173" s="15">
        <f t="shared" ref="S173" si="117">E173+L173</f>
        <v>1</v>
      </c>
      <c r="T173" s="15">
        <f t="shared" ref="T173" si="118">F173+M173</f>
        <v>2</v>
      </c>
      <c r="U173" s="15">
        <f t="shared" ref="U173" si="119">G173+N173</f>
        <v>4</v>
      </c>
      <c r="V173" s="15">
        <f t="shared" ref="V173" si="120">H173+O173</f>
        <v>5</v>
      </c>
      <c r="W173" s="15">
        <f t="shared" ref="W173" si="121">I173+P173</f>
        <v>4</v>
      </c>
      <c r="X173" s="48" t="s">
        <v>607</v>
      </c>
      <c r="Y173" s="48" t="s">
        <v>311</v>
      </c>
      <c r="Z173" s="48"/>
      <c r="CT173" s="51"/>
      <c r="CU173" s="51"/>
      <c r="CV173" s="51"/>
      <c r="CW173" s="51"/>
      <c r="CX173" s="51"/>
      <c r="CY173" s="51"/>
      <c r="CZ173" s="51"/>
      <c r="DA173" s="51"/>
      <c r="DB173" s="51"/>
      <c r="DC173" s="51"/>
      <c r="DD173" s="51"/>
      <c r="DE173" s="51"/>
      <c r="DF173" s="51"/>
      <c r="DG173" s="51"/>
      <c r="DH173" s="51"/>
      <c r="DI173" s="51"/>
      <c r="DJ173" s="51"/>
      <c r="DK173" s="51"/>
      <c r="DL173" s="51">
        <v>3</v>
      </c>
      <c r="DM173" s="51">
        <v>1</v>
      </c>
      <c r="DN173" s="51"/>
      <c r="DO173" s="15">
        <f t="shared" si="73"/>
        <v>4</v>
      </c>
      <c r="DP173" s="15">
        <f t="shared" si="82"/>
        <v>0</v>
      </c>
      <c r="DQ173" s="15">
        <f t="shared" si="83"/>
        <v>0</v>
      </c>
      <c r="DU173" s="51"/>
      <c r="DV173" s="8"/>
    </row>
    <row r="174" spans="1:126" s="15" customFormat="1" x14ac:dyDescent="0.2">
      <c r="A174" s="15" t="s">
        <v>469</v>
      </c>
      <c r="B174" s="15">
        <f t="shared" si="112"/>
        <v>1</v>
      </c>
      <c r="C174" s="15">
        <f t="shared" si="113"/>
        <v>1</v>
      </c>
      <c r="D174" s="15">
        <v>0</v>
      </c>
      <c r="E174" s="15">
        <v>0</v>
      </c>
      <c r="F174" s="15">
        <v>1</v>
      </c>
      <c r="G174" s="15">
        <v>0</v>
      </c>
      <c r="H174" s="15">
        <v>1</v>
      </c>
      <c r="I174" s="15">
        <f t="shared" si="84"/>
        <v>0</v>
      </c>
      <c r="J174" s="15">
        <f t="shared" ref="J174" si="122">SUM(K174:M174)</f>
        <v>1</v>
      </c>
      <c r="K174" s="15">
        <v>0</v>
      </c>
      <c r="L174" s="15">
        <v>1</v>
      </c>
      <c r="M174" s="15">
        <v>0</v>
      </c>
      <c r="N174" s="15">
        <v>2</v>
      </c>
      <c r="O174" s="15">
        <v>2</v>
      </c>
      <c r="P174" s="15">
        <f t="shared" si="85"/>
        <v>1</v>
      </c>
      <c r="Q174" s="15">
        <f t="shared" ref="Q174" si="123">C174+J174</f>
        <v>2</v>
      </c>
      <c r="R174" s="15">
        <f t="shared" ref="R174" si="124">D174+K174</f>
        <v>0</v>
      </c>
      <c r="S174" s="15">
        <f t="shared" ref="S174" si="125">E174+L174</f>
        <v>1</v>
      </c>
      <c r="T174" s="15">
        <f t="shared" ref="T174" si="126">F174+M174</f>
        <v>1</v>
      </c>
      <c r="U174" s="15">
        <f t="shared" ref="U174" si="127">G174+N174</f>
        <v>2</v>
      </c>
      <c r="V174" s="15">
        <f t="shared" ref="V174" si="128">H174+O174</f>
        <v>3</v>
      </c>
      <c r="W174" s="15">
        <f t="shared" ref="W174" si="129">I174+P174</f>
        <v>1</v>
      </c>
      <c r="X174" s="48" t="s">
        <v>467</v>
      </c>
      <c r="Y174" s="48" t="s">
        <v>467</v>
      </c>
      <c r="Z174" s="48"/>
      <c r="CT174" s="51"/>
      <c r="CU174" s="51"/>
      <c r="CV174" s="51"/>
      <c r="CW174" s="51"/>
      <c r="CX174" s="51"/>
      <c r="CY174" s="51"/>
      <c r="CZ174" s="51"/>
      <c r="DA174" s="51"/>
      <c r="DB174" s="51"/>
      <c r="DC174" s="51"/>
      <c r="DD174" s="51"/>
      <c r="DE174" s="51"/>
      <c r="DF174" s="51">
        <v>1</v>
      </c>
      <c r="DG174" s="51"/>
      <c r="DH174" s="51"/>
      <c r="DI174" s="51"/>
      <c r="DJ174" s="51"/>
      <c r="DK174" s="51"/>
      <c r="DL174" s="51"/>
      <c r="DM174" s="51"/>
      <c r="DN174" s="51"/>
      <c r="DO174" s="15">
        <f t="shared" si="73"/>
        <v>1</v>
      </c>
      <c r="DP174" s="15">
        <f t="shared" si="82"/>
        <v>0</v>
      </c>
      <c r="DQ174" s="15">
        <f t="shared" si="83"/>
        <v>0</v>
      </c>
      <c r="DU174" s="51"/>
      <c r="DV174" s="8"/>
    </row>
    <row r="175" spans="1:126" s="15" customFormat="1" x14ac:dyDescent="0.2">
      <c r="A175" s="15" t="s">
        <v>420</v>
      </c>
      <c r="B175" s="15">
        <f>MAX(C175,J175)</f>
        <v>1</v>
      </c>
      <c r="C175" s="15">
        <f t="shared" si="113"/>
        <v>1</v>
      </c>
      <c r="D175" s="15">
        <v>1</v>
      </c>
      <c r="E175" s="15">
        <v>0</v>
      </c>
      <c r="F175" s="15">
        <v>0</v>
      </c>
      <c r="G175" s="15">
        <v>2</v>
      </c>
      <c r="H175" s="15">
        <v>1</v>
      </c>
      <c r="I175" s="15">
        <f t="shared" si="84"/>
        <v>3</v>
      </c>
      <c r="J175" s="15">
        <f t="shared" si="110"/>
        <v>1</v>
      </c>
      <c r="K175" s="15">
        <v>1</v>
      </c>
      <c r="L175" s="15">
        <v>0</v>
      </c>
      <c r="M175" s="15">
        <v>0</v>
      </c>
      <c r="N175" s="15">
        <v>4</v>
      </c>
      <c r="O175" s="15">
        <v>3</v>
      </c>
      <c r="P175" s="15">
        <f t="shared" si="85"/>
        <v>3</v>
      </c>
      <c r="Q175" s="15">
        <f t="shared" ref="Q175:W176" si="130">C175+J175</f>
        <v>2</v>
      </c>
      <c r="R175" s="15">
        <f t="shared" si="130"/>
        <v>2</v>
      </c>
      <c r="S175" s="15">
        <f t="shared" si="130"/>
        <v>0</v>
      </c>
      <c r="T175" s="15">
        <f t="shared" si="130"/>
        <v>0</v>
      </c>
      <c r="U175" s="15">
        <f t="shared" si="130"/>
        <v>6</v>
      </c>
      <c r="V175" s="15">
        <f t="shared" si="130"/>
        <v>4</v>
      </c>
      <c r="W175" s="15">
        <f t="shared" si="130"/>
        <v>6</v>
      </c>
      <c r="X175" s="48" t="s">
        <v>417</v>
      </c>
      <c r="Y175" s="48" t="s">
        <v>417</v>
      </c>
      <c r="Z175" s="48"/>
      <c r="CT175" s="51"/>
      <c r="CU175" s="51"/>
      <c r="CV175" s="51"/>
      <c r="CW175" s="51">
        <v>6</v>
      </c>
      <c r="CX175" s="51"/>
      <c r="CY175" s="51"/>
      <c r="CZ175" s="51"/>
      <c r="DA175" s="51"/>
      <c r="DB175" s="51"/>
      <c r="DC175" s="51"/>
      <c r="DD175" s="51"/>
      <c r="DE175" s="51"/>
      <c r="DF175" s="51"/>
      <c r="DG175" s="51"/>
      <c r="DH175" s="51"/>
      <c r="DI175" s="51"/>
      <c r="DJ175" s="51"/>
      <c r="DK175" s="51"/>
      <c r="DL175" s="51"/>
      <c r="DM175" s="51"/>
      <c r="DN175" s="51"/>
      <c r="DO175" s="15">
        <f t="shared" si="73"/>
        <v>6</v>
      </c>
      <c r="DP175" s="15">
        <f t="shared" si="82"/>
        <v>1</v>
      </c>
      <c r="DQ175" s="15">
        <f t="shared" si="83"/>
        <v>0</v>
      </c>
      <c r="DU175" s="51"/>
      <c r="DV175" s="8"/>
    </row>
    <row r="176" spans="1:126" s="15" customFormat="1" x14ac:dyDescent="0.2">
      <c r="A176" s="15" t="s">
        <v>431</v>
      </c>
      <c r="B176" s="15">
        <f>MAX(C176,J176)</f>
        <v>3</v>
      </c>
      <c r="C176" s="15">
        <f t="shared" si="113"/>
        <v>3</v>
      </c>
      <c r="D176" s="15">
        <v>2</v>
      </c>
      <c r="E176" s="15">
        <v>0</v>
      </c>
      <c r="F176" s="15">
        <v>1</v>
      </c>
      <c r="G176" s="15">
        <v>2</v>
      </c>
      <c r="H176" s="15">
        <v>1</v>
      </c>
      <c r="I176" s="15">
        <f t="shared" si="84"/>
        <v>6</v>
      </c>
      <c r="J176" s="15">
        <f t="shared" si="110"/>
        <v>3</v>
      </c>
      <c r="K176" s="15">
        <v>0</v>
      </c>
      <c r="L176" s="15">
        <v>0</v>
      </c>
      <c r="M176" s="15">
        <v>3</v>
      </c>
      <c r="N176" s="15">
        <v>3</v>
      </c>
      <c r="O176" s="15">
        <v>7</v>
      </c>
      <c r="P176" s="15">
        <f t="shared" si="85"/>
        <v>0</v>
      </c>
      <c r="Q176" s="15">
        <f t="shared" si="130"/>
        <v>6</v>
      </c>
      <c r="R176" s="15">
        <f t="shared" si="130"/>
        <v>2</v>
      </c>
      <c r="S176" s="15">
        <f t="shared" si="130"/>
        <v>0</v>
      </c>
      <c r="T176" s="15">
        <f t="shared" si="130"/>
        <v>4</v>
      </c>
      <c r="U176" s="15">
        <f t="shared" si="130"/>
        <v>5</v>
      </c>
      <c r="V176" s="15">
        <f t="shared" si="130"/>
        <v>8</v>
      </c>
      <c r="W176" s="15">
        <f t="shared" si="130"/>
        <v>6</v>
      </c>
      <c r="X176" s="48" t="s">
        <v>429</v>
      </c>
      <c r="Y176" s="48" t="s">
        <v>438</v>
      </c>
      <c r="Z176" s="48"/>
      <c r="CT176" s="51"/>
      <c r="CU176" s="51"/>
      <c r="CV176" s="51"/>
      <c r="CW176" s="51"/>
      <c r="CX176" s="51">
        <v>3</v>
      </c>
      <c r="CY176" s="51">
        <v>0</v>
      </c>
      <c r="CZ176" s="51">
        <v>3</v>
      </c>
      <c r="DA176" s="51"/>
      <c r="DB176" s="51"/>
      <c r="DC176" s="51"/>
      <c r="DD176" s="51"/>
      <c r="DE176" s="51"/>
      <c r="DF176" s="51"/>
      <c r="DG176" s="51"/>
      <c r="DH176" s="51"/>
      <c r="DI176" s="51"/>
      <c r="DJ176" s="51"/>
      <c r="DK176" s="51"/>
      <c r="DL176" s="51"/>
      <c r="DM176" s="51"/>
      <c r="DN176" s="51"/>
      <c r="DO176" s="15">
        <f t="shared" si="73"/>
        <v>6</v>
      </c>
      <c r="DP176" s="15">
        <f t="shared" si="82"/>
        <v>0</v>
      </c>
      <c r="DQ176" s="15">
        <f t="shared" si="83"/>
        <v>1</v>
      </c>
      <c r="DU176" s="51"/>
      <c r="DV176" s="8"/>
    </row>
    <row r="177" spans="1:126" s="15" customFormat="1" x14ac:dyDescent="0.2">
      <c r="A177" s="15" t="s">
        <v>471</v>
      </c>
      <c r="B177" s="15">
        <f>MAX(C177,J177)</f>
        <v>4</v>
      </c>
      <c r="C177" s="15">
        <f t="shared" si="113"/>
        <v>4</v>
      </c>
      <c r="D177" s="15">
        <v>1</v>
      </c>
      <c r="E177" s="15">
        <v>1</v>
      </c>
      <c r="F177" s="15">
        <v>2</v>
      </c>
      <c r="G177" s="15">
        <v>3</v>
      </c>
      <c r="H177" s="15">
        <v>3</v>
      </c>
      <c r="I177" s="15">
        <f t="shared" si="84"/>
        <v>4</v>
      </c>
      <c r="J177" s="15">
        <f t="shared" si="110"/>
        <v>3</v>
      </c>
      <c r="K177" s="15">
        <v>0</v>
      </c>
      <c r="L177" s="15">
        <v>1</v>
      </c>
      <c r="M177" s="15">
        <v>2</v>
      </c>
      <c r="N177" s="15">
        <v>2</v>
      </c>
      <c r="O177" s="15">
        <v>5</v>
      </c>
      <c r="P177" s="15">
        <f t="shared" si="85"/>
        <v>1</v>
      </c>
      <c r="Q177" s="15">
        <f t="shared" ref="Q177" si="131">C177+J177</f>
        <v>7</v>
      </c>
      <c r="R177" s="15">
        <f t="shared" ref="R177" si="132">D177+K177</f>
        <v>1</v>
      </c>
      <c r="S177" s="15">
        <f t="shared" ref="S177" si="133">E177+L177</f>
        <v>2</v>
      </c>
      <c r="T177" s="15">
        <f t="shared" ref="T177" si="134">F177+M177</f>
        <v>4</v>
      </c>
      <c r="U177" s="15">
        <f t="shared" ref="U177" si="135">G177+N177</f>
        <v>5</v>
      </c>
      <c r="V177" s="15">
        <f t="shared" ref="V177" si="136">H177+O177</f>
        <v>8</v>
      </c>
      <c r="W177" s="15">
        <f t="shared" ref="W177" si="137">I177+P177</f>
        <v>5</v>
      </c>
      <c r="X177" s="48" t="s">
        <v>467</v>
      </c>
      <c r="Y177" s="48" t="s">
        <v>706</v>
      </c>
      <c r="Z177" s="48"/>
      <c r="CT177" s="51"/>
      <c r="CU177" s="51"/>
      <c r="CV177" s="51"/>
      <c r="CW177" s="51"/>
      <c r="CX177" s="51"/>
      <c r="CY177" s="51"/>
      <c r="CZ177" s="51"/>
      <c r="DA177" s="51"/>
      <c r="DB177" s="51"/>
      <c r="DC177" s="51"/>
      <c r="DD177" s="51"/>
      <c r="DE177" s="51"/>
      <c r="DF177" s="51">
        <v>4</v>
      </c>
      <c r="DG177" s="51"/>
      <c r="DH177" s="51"/>
      <c r="DI177" s="51"/>
      <c r="DJ177" s="51"/>
      <c r="DK177" s="51"/>
      <c r="DL177" s="51">
        <v>0</v>
      </c>
      <c r="DM177" s="51">
        <v>0</v>
      </c>
      <c r="DN177" s="51">
        <v>1</v>
      </c>
      <c r="DO177" s="15">
        <f t="shared" si="73"/>
        <v>5</v>
      </c>
      <c r="DP177" s="15">
        <f t="shared" si="82"/>
        <v>0</v>
      </c>
      <c r="DQ177" s="15">
        <f t="shared" si="83"/>
        <v>0</v>
      </c>
      <c r="DU177" s="51"/>
      <c r="DV177" s="8"/>
    </row>
    <row r="178" spans="1:126" s="15" customFormat="1" x14ac:dyDescent="0.2">
      <c r="A178" s="15" t="s">
        <v>419</v>
      </c>
      <c r="B178" s="15">
        <f t="shared" si="112"/>
        <v>9</v>
      </c>
      <c r="C178" s="15">
        <f t="shared" si="113"/>
        <v>9</v>
      </c>
      <c r="D178" s="15">
        <v>5</v>
      </c>
      <c r="E178" s="15">
        <v>2</v>
      </c>
      <c r="F178" s="15">
        <v>2</v>
      </c>
      <c r="G178" s="15">
        <v>13</v>
      </c>
      <c r="H178" s="15">
        <v>7</v>
      </c>
      <c r="I178" s="15">
        <f t="shared" si="84"/>
        <v>17</v>
      </c>
      <c r="J178" s="15">
        <f t="shared" si="110"/>
        <v>8</v>
      </c>
      <c r="K178" s="15">
        <v>3</v>
      </c>
      <c r="L178" s="15">
        <v>2</v>
      </c>
      <c r="M178" s="15">
        <v>3</v>
      </c>
      <c r="N178" s="15">
        <v>8</v>
      </c>
      <c r="O178" s="15">
        <v>13</v>
      </c>
      <c r="P178" s="15">
        <f t="shared" si="85"/>
        <v>11</v>
      </c>
      <c r="Q178" s="15">
        <f t="shared" si="114"/>
        <v>17</v>
      </c>
      <c r="R178" s="15">
        <f t="shared" si="114"/>
        <v>8</v>
      </c>
      <c r="S178" s="15">
        <f t="shared" si="114"/>
        <v>4</v>
      </c>
      <c r="T178" s="15">
        <f t="shared" si="114"/>
        <v>5</v>
      </c>
      <c r="U178" s="15">
        <f t="shared" si="114"/>
        <v>21</v>
      </c>
      <c r="V178" s="15">
        <f t="shared" si="114"/>
        <v>20</v>
      </c>
      <c r="W178" s="15">
        <f t="shared" si="114"/>
        <v>28</v>
      </c>
      <c r="X178" s="48" t="s">
        <v>395</v>
      </c>
      <c r="Y178" s="48" t="s">
        <v>706</v>
      </c>
      <c r="Z178" s="48"/>
      <c r="CT178" s="51">
        <v>1</v>
      </c>
      <c r="CU178" s="51">
        <v>4</v>
      </c>
      <c r="CV178" s="51">
        <v>3</v>
      </c>
      <c r="CW178" s="51">
        <v>3</v>
      </c>
      <c r="CX178" s="51">
        <v>4</v>
      </c>
      <c r="CY178" s="51">
        <v>3</v>
      </c>
      <c r="CZ178" s="51"/>
      <c r="DA178" s="51">
        <v>6</v>
      </c>
      <c r="DB178" s="51"/>
      <c r="DC178" s="51"/>
      <c r="DD178" s="51"/>
      <c r="DE178" s="51"/>
      <c r="DF178" s="51"/>
      <c r="DG178" s="51"/>
      <c r="DH178" s="51"/>
      <c r="DI178" s="51"/>
      <c r="DJ178" s="51"/>
      <c r="DK178" s="51"/>
      <c r="DL178" s="51"/>
      <c r="DM178" s="51">
        <v>1</v>
      </c>
      <c r="DN178" s="51">
        <v>3</v>
      </c>
      <c r="DO178" s="15">
        <f t="shared" si="73"/>
        <v>28</v>
      </c>
      <c r="DP178" s="15">
        <f t="shared" si="82"/>
        <v>1</v>
      </c>
      <c r="DQ178" s="15">
        <f t="shared" si="83"/>
        <v>0</v>
      </c>
      <c r="DU178" s="51"/>
      <c r="DV178" s="8"/>
    </row>
    <row r="179" spans="1:126" s="15" customFormat="1" x14ac:dyDescent="0.2">
      <c r="A179" s="15" t="s">
        <v>82</v>
      </c>
      <c r="B179" s="15">
        <f t="shared" si="112"/>
        <v>4</v>
      </c>
      <c r="C179" s="15">
        <f t="shared" si="113"/>
        <v>4</v>
      </c>
      <c r="D179" s="15">
        <v>2</v>
      </c>
      <c r="E179" s="15">
        <v>1</v>
      </c>
      <c r="F179" s="15">
        <v>1</v>
      </c>
      <c r="G179" s="15">
        <v>8</v>
      </c>
      <c r="H179" s="15">
        <v>6</v>
      </c>
      <c r="I179" s="15">
        <f t="shared" si="84"/>
        <v>7</v>
      </c>
      <c r="J179" s="15">
        <f t="shared" si="110"/>
        <v>4</v>
      </c>
      <c r="K179" s="15">
        <v>2</v>
      </c>
      <c r="L179" s="15">
        <v>2</v>
      </c>
      <c r="M179" s="15">
        <v>0</v>
      </c>
      <c r="N179" s="15">
        <v>6</v>
      </c>
      <c r="O179" s="15">
        <v>3</v>
      </c>
      <c r="P179" s="15">
        <f t="shared" si="85"/>
        <v>8</v>
      </c>
      <c r="Q179" s="15">
        <f t="shared" si="114"/>
        <v>8</v>
      </c>
      <c r="R179" s="15">
        <f t="shared" si="114"/>
        <v>4</v>
      </c>
      <c r="S179" s="15">
        <f t="shared" si="114"/>
        <v>3</v>
      </c>
      <c r="T179" s="15">
        <f t="shared" si="114"/>
        <v>1</v>
      </c>
      <c r="U179" s="15">
        <f t="shared" si="114"/>
        <v>14</v>
      </c>
      <c r="V179" s="15">
        <f t="shared" si="114"/>
        <v>9</v>
      </c>
      <c r="W179" s="15">
        <f t="shared" si="114"/>
        <v>15</v>
      </c>
      <c r="X179" s="48" t="s">
        <v>395</v>
      </c>
      <c r="Y179" s="48" t="s">
        <v>417</v>
      </c>
      <c r="Z179" s="48"/>
      <c r="AA179" s="23" t="s">
        <v>712</v>
      </c>
      <c r="CT179" s="51">
        <v>3</v>
      </c>
      <c r="CU179" s="51">
        <v>6</v>
      </c>
      <c r="CV179" s="51">
        <v>2</v>
      </c>
      <c r="CW179" s="51">
        <v>4</v>
      </c>
      <c r="CX179" s="51"/>
      <c r="CY179" s="51"/>
      <c r="CZ179" s="51"/>
      <c r="DA179" s="51"/>
      <c r="DB179" s="51"/>
      <c r="DC179" s="51"/>
      <c r="DD179" s="51"/>
      <c r="DE179" s="51"/>
      <c r="DF179" s="51"/>
      <c r="DG179" s="51"/>
      <c r="DH179" s="51"/>
      <c r="DI179" s="51"/>
      <c r="DJ179" s="51"/>
      <c r="DK179" s="51"/>
      <c r="DL179" s="51"/>
      <c r="DM179" s="51"/>
      <c r="DN179" s="51"/>
      <c r="DO179" s="15">
        <f t="shared" si="73"/>
        <v>15</v>
      </c>
      <c r="DP179" s="15">
        <f t="shared" si="82"/>
        <v>1</v>
      </c>
      <c r="DQ179" s="15">
        <f t="shared" si="83"/>
        <v>0</v>
      </c>
      <c r="DU179" s="51"/>
      <c r="DV179" s="8"/>
    </row>
    <row r="180" spans="1:126" s="15" customFormat="1" x14ac:dyDescent="0.2">
      <c r="A180" s="15" t="s">
        <v>400</v>
      </c>
      <c r="B180" s="15">
        <f t="shared" si="112"/>
        <v>1</v>
      </c>
      <c r="C180" s="15">
        <f t="shared" si="113"/>
        <v>1</v>
      </c>
      <c r="D180" s="15">
        <v>1</v>
      </c>
      <c r="E180" s="15">
        <v>0</v>
      </c>
      <c r="F180" s="15">
        <v>0</v>
      </c>
      <c r="G180" s="15">
        <v>4</v>
      </c>
      <c r="H180" s="15">
        <v>0</v>
      </c>
      <c r="I180" s="15">
        <f t="shared" si="84"/>
        <v>3</v>
      </c>
      <c r="J180" s="15">
        <f t="shared" si="110"/>
        <v>1</v>
      </c>
      <c r="K180" s="15">
        <v>0</v>
      </c>
      <c r="L180" s="15">
        <v>1</v>
      </c>
      <c r="M180" s="15">
        <v>0</v>
      </c>
      <c r="N180" s="15">
        <v>1</v>
      </c>
      <c r="O180" s="15">
        <v>1</v>
      </c>
      <c r="P180" s="15">
        <f t="shared" si="85"/>
        <v>1</v>
      </c>
      <c r="Q180" s="15">
        <f t="shared" si="114"/>
        <v>2</v>
      </c>
      <c r="R180" s="15">
        <f t="shared" si="114"/>
        <v>1</v>
      </c>
      <c r="S180" s="15">
        <f t="shared" si="114"/>
        <v>1</v>
      </c>
      <c r="T180" s="15">
        <f t="shared" si="114"/>
        <v>0</v>
      </c>
      <c r="U180" s="15">
        <f t="shared" si="114"/>
        <v>5</v>
      </c>
      <c r="V180" s="15">
        <f t="shared" si="114"/>
        <v>1</v>
      </c>
      <c r="W180" s="15">
        <f t="shared" si="114"/>
        <v>4</v>
      </c>
      <c r="X180" s="48" t="s">
        <v>395</v>
      </c>
      <c r="Y180" s="48" t="s">
        <v>395</v>
      </c>
      <c r="Z180" s="48"/>
      <c r="CT180" s="51">
        <v>4</v>
      </c>
      <c r="CU180" s="51"/>
      <c r="CV180" s="51"/>
      <c r="CW180" s="51"/>
      <c r="CX180" s="51"/>
      <c r="CY180" s="51"/>
      <c r="CZ180" s="51"/>
      <c r="DA180" s="51"/>
      <c r="DB180" s="51"/>
      <c r="DC180" s="51"/>
      <c r="DD180" s="51"/>
      <c r="DE180" s="51"/>
      <c r="DF180" s="51"/>
      <c r="DG180" s="51"/>
      <c r="DH180" s="51"/>
      <c r="DI180" s="51"/>
      <c r="DJ180" s="51"/>
      <c r="DK180" s="51"/>
      <c r="DL180" s="51"/>
      <c r="DM180" s="51"/>
      <c r="DN180" s="51"/>
      <c r="DO180" s="15">
        <f t="shared" si="73"/>
        <v>4</v>
      </c>
      <c r="DP180" s="15">
        <f t="shared" si="82"/>
        <v>0</v>
      </c>
      <c r="DQ180" s="15">
        <f t="shared" si="83"/>
        <v>0</v>
      </c>
      <c r="DU180" s="51"/>
      <c r="DV180" s="8"/>
    </row>
    <row r="181" spans="1:126" s="15" customFormat="1" x14ac:dyDescent="0.2">
      <c r="A181" s="15" t="s">
        <v>421</v>
      </c>
      <c r="B181" s="15">
        <f>MAX(C181,J181)</f>
        <v>1</v>
      </c>
      <c r="C181" s="15">
        <f t="shared" si="113"/>
        <v>1</v>
      </c>
      <c r="D181" s="15">
        <v>1</v>
      </c>
      <c r="E181" s="15">
        <v>0</v>
      </c>
      <c r="F181" s="15">
        <v>0</v>
      </c>
      <c r="G181" s="15">
        <v>4</v>
      </c>
      <c r="H181" s="15">
        <v>1</v>
      </c>
      <c r="I181" s="15">
        <f t="shared" si="84"/>
        <v>3</v>
      </c>
      <c r="J181" s="15">
        <f t="shared" si="110"/>
        <v>1</v>
      </c>
      <c r="K181" s="15">
        <v>1</v>
      </c>
      <c r="L181" s="15">
        <v>0</v>
      </c>
      <c r="M181" s="15">
        <v>0</v>
      </c>
      <c r="N181" s="15">
        <v>4</v>
      </c>
      <c r="O181" s="15">
        <v>1</v>
      </c>
      <c r="P181" s="15">
        <f t="shared" si="85"/>
        <v>3</v>
      </c>
      <c r="Q181" s="15">
        <f t="shared" si="114"/>
        <v>2</v>
      </c>
      <c r="R181" s="15">
        <f t="shared" ref="R181:V182" si="138">D181+K181</f>
        <v>2</v>
      </c>
      <c r="S181" s="15">
        <f t="shared" si="138"/>
        <v>0</v>
      </c>
      <c r="T181" s="15">
        <f t="shared" si="138"/>
        <v>0</v>
      </c>
      <c r="U181" s="15">
        <f t="shared" si="138"/>
        <v>8</v>
      </c>
      <c r="V181" s="15">
        <f t="shared" si="138"/>
        <v>2</v>
      </c>
      <c r="W181" s="15">
        <f t="shared" si="114"/>
        <v>6</v>
      </c>
      <c r="X181" s="48" t="s">
        <v>417</v>
      </c>
      <c r="Y181" s="48" t="s">
        <v>417</v>
      </c>
      <c r="Z181" s="48"/>
      <c r="AA181" s="23" t="s">
        <v>517</v>
      </c>
      <c r="AB181" s="8" t="s">
        <v>534</v>
      </c>
      <c r="AD181" s="23"/>
      <c r="AE181" s="8"/>
      <c r="CT181" s="51"/>
      <c r="CU181" s="51"/>
      <c r="CV181" s="51"/>
      <c r="CW181" s="51">
        <v>6</v>
      </c>
      <c r="CX181" s="51"/>
      <c r="CY181" s="51"/>
      <c r="CZ181" s="51"/>
      <c r="DA181" s="51"/>
      <c r="DB181" s="51"/>
      <c r="DC181" s="51"/>
      <c r="DD181" s="51"/>
      <c r="DE181" s="51"/>
      <c r="DF181" s="51"/>
      <c r="DG181" s="51"/>
      <c r="DH181" s="51"/>
      <c r="DI181" s="51"/>
      <c r="DJ181" s="51"/>
      <c r="DK181" s="51"/>
      <c r="DL181" s="51"/>
      <c r="DM181" s="51"/>
      <c r="DN181" s="51"/>
      <c r="DO181" s="15">
        <f t="shared" si="73"/>
        <v>6</v>
      </c>
      <c r="DP181" s="15">
        <f t="shared" si="82"/>
        <v>1</v>
      </c>
      <c r="DQ181" s="15">
        <f t="shared" si="83"/>
        <v>0</v>
      </c>
      <c r="DU181" s="51"/>
      <c r="DV181" s="8"/>
    </row>
    <row r="182" spans="1:126" s="15" customFormat="1" x14ac:dyDescent="0.2">
      <c r="A182" s="15" t="s">
        <v>440</v>
      </c>
      <c r="B182" s="15">
        <f>MAX(C182,J182)</f>
        <v>2</v>
      </c>
      <c r="C182" s="15">
        <f t="shared" si="113"/>
        <v>2</v>
      </c>
      <c r="D182" s="15">
        <v>1</v>
      </c>
      <c r="E182" s="15">
        <v>0</v>
      </c>
      <c r="F182" s="15">
        <v>1</v>
      </c>
      <c r="G182" s="15">
        <v>1</v>
      </c>
      <c r="H182" s="15">
        <v>1</v>
      </c>
      <c r="I182" s="15">
        <f t="shared" si="84"/>
        <v>3</v>
      </c>
      <c r="J182" s="15">
        <f t="shared" si="110"/>
        <v>2</v>
      </c>
      <c r="K182" s="15">
        <v>0</v>
      </c>
      <c r="L182" s="15">
        <v>1</v>
      </c>
      <c r="M182" s="15">
        <v>1</v>
      </c>
      <c r="N182" s="15">
        <v>1</v>
      </c>
      <c r="O182" s="15">
        <v>2</v>
      </c>
      <c r="P182" s="15">
        <f t="shared" si="85"/>
        <v>1</v>
      </c>
      <c r="Q182" s="15">
        <f t="shared" si="114"/>
        <v>4</v>
      </c>
      <c r="R182" s="15">
        <f t="shared" si="138"/>
        <v>1</v>
      </c>
      <c r="S182" s="15">
        <f t="shared" si="138"/>
        <v>1</v>
      </c>
      <c r="T182" s="15">
        <f t="shared" si="138"/>
        <v>2</v>
      </c>
      <c r="U182" s="15">
        <f t="shared" si="138"/>
        <v>2</v>
      </c>
      <c r="V182" s="15">
        <f t="shared" si="138"/>
        <v>3</v>
      </c>
      <c r="W182" s="15">
        <f t="shared" si="114"/>
        <v>4</v>
      </c>
      <c r="X182" s="48" t="s">
        <v>438</v>
      </c>
      <c r="Y182" s="48" t="s">
        <v>445</v>
      </c>
      <c r="Z182" s="48"/>
      <c r="AA182" s="23" t="s">
        <v>519</v>
      </c>
      <c r="AD182" s="23"/>
      <c r="AE182" s="8"/>
      <c r="CT182" s="51"/>
      <c r="CU182" s="51"/>
      <c r="CV182" s="51"/>
      <c r="CW182" s="51"/>
      <c r="CX182" s="51"/>
      <c r="CY182" s="51"/>
      <c r="CZ182" s="51">
        <v>3</v>
      </c>
      <c r="DA182" s="51">
        <v>1</v>
      </c>
      <c r="DB182" s="51"/>
      <c r="DC182" s="51"/>
      <c r="DD182" s="51"/>
      <c r="DE182" s="51"/>
      <c r="DF182" s="51"/>
      <c r="DG182" s="51"/>
      <c r="DH182" s="51"/>
      <c r="DI182" s="51"/>
      <c r="DJ182" s="51"/>
      <c r="DK182" s="51"/>
      <c r="DL182" s="51"/>
      <c r="DM182" s="51"/>
      <c r="DN182" s="51"/>
      <c r="DO182" s="15">
        <f t="shared" si="73"/>
        <v>4</v>
      </c>
      <c r="DP182" s="15">
        <f t="shared" si="82"/>
        <v>0</v>
      </c>
      <c r="DQ182" s="15">
        <f t="shared" si="83"/>
        <v>0</v>
      </c>
      <c r="DU182" s="51"/>
      <c r="DV182" s="8"/>
    </row>
    <row r="183" spans="1:126" s="15" customFormat="1" x14ac:dyDescent="0.2">
      <c r="A183" s="15" t="s">
        <v>401</v>
      </c>
      <c r="B183" s="15">
        <f t="shared" si="112"/>
        <v>9</v>
      </c>
      <c r="C183" s="15">
        <f t="shared" si="113"/>
        <v>9</v>
      </c>
      <c r="D183" s="15">
        <v>5</v>
      </c>
      <c r="E183" s="15">
        <v>2</v>
      </c>
      <c r="F183" s="15">
        <v>2</v>
      </c>
      <c r="G183" s="15">
        <v>15</v>
      </c>
      <c r="H183" s="15">
        <v>10</v>
      </c>
      <c r="I183" s="15">
        <f t="shared" si="84"/>
        <v>17</v>
      </c>
      <c r="J183" s="15">
        <f t="shared" si="110"/>
        <v>9</v>
      </c>
      <c r="K183" s="15">
        <v>3</v>
      </c>
      <c r="L183" s="15">
        <v>3</v>
      </c>
      <c r="M183" s="15">
        <v>3</v>
      </c>
      <c r="N183" s="15">
        <v>11</v>
      </c>
      <c r="O183" s="15">
        <v>11</v>
      </c>
      <c r="P183" s="15">
        <f t="shared" si="85"/>
        <v>12</v>
      </c>
      <c r="Q183" s="15">
        <f t="shared" si="114"/>
        <v>18</v>
      </c>
      <c r="R183" s="15">
        <f t="shared" si="114"/>
        <v>8</v>
      </c>
      <c r="S183" s="15">
        <f t="shared" si="114"/>
        <v>5</v>
      </c>
      <c r="T183" s="15">
        <f t="shared" si="114"/>
        <v>5</v>
      </c>
      <c r="U183" s="15">
        <f t="shared" si="114"/>
        <v>26</v>
      </c>
      <c r="V183" s="15">
        <f t="shared" si="114"/>
        <v>21</v>
      </c>
      <c r="W183" s="15">
        <f t="shared" si="114"/>
        <v>29</v>
      </c>
      <c r="X183" s="48" t="s">
        <v>395</v>
      </c>
      <c r="Y183" s="48" t="s">
        <v>467</v>
      </c>
      <c r="Z183" s="48"/>
      <c r="AA183" s="23" t="s">
        <v>521</v>
      </c>
      <c r="AB183" s="8"/>
      <c r="AD183" s="23"/>
      <c r="AE183" s="8"/>
      <c r="CT183" s="51">
        <v>1</v>
      </c>
      <c r="CU183" s="51">
        <v>6</v>
      </c>
      <c r="CV183" s="51">
        <v>4</v>
      </c>
      <c r="CW183" s="51">
        <v>3</v>
      </c>
      <c r="CX183" s="51">
        <v>4</v>
      </c>
      <c r="CY183" s="51">
        <v>3</v>
      </c>
      <c r="CZ183" s="51">
        <v>3</v>
      </c>
      <c r="DA183" s="51">
        <v>4</v>
      </c>
      <c r="DB183" s="51"/>
      <c r="DC183" s="51"/>
      <c r="DD183" s="51"/>
      <c r="DE183" s="51"/>
      <c r="DF183" s="51">
        <v>1</v>
      </c>
      <c r="DG183" s="51"/>
      <c r="DH183" s="51"/>
      <c r="DI183" s="51"/>
      <c r="DJ183" s="51"/>
      <c r="DK183" s="51"/>
      <c r="DL183" s="51"/>
      <c r="DM183" s="51"/>
      <c r="DN183" s="51"/>
      <c r="DO183" s="15">
        <f t="shared" ref="DO183:DO214" si="139">SUM(AD183:DN183)</f>
        <v>29</v>
      </c>
      <c r="DP183" s="15">
        <f t="shared" si="82"/>
        <v>1</v>
      </c>
      <c r="DQ183" s="15">
        <f t="shared" si="83"/>
        <v>0</v>
      </c>
      <c r="DU183" s="51"/>
      <c r="DV183" s="8"/>
    </row>
    <row r="184" spans="1:126" s="15" customFormat="1" x14ac:dyDescent="0.2">
      <c r="A184" s="15" t="s">
        <v>84</v>
      </c>
      <c r="B184" s="15">
        <f t="shared" si="112"/>
        <v>6</v>
      </c>
      <c r="C184" s="15">
        <f t="shared" si="113"/>
        <v>6</v>
      </c>
      <c r="D184" s="15">
        <v>3</v>
      </c>
      <c r="E184" s="15">
        <v>0</v>
      </c>
      <c r="F184" s="15">
        <v>3</v>
      </c>
      <c r="G184" s="15">
        <v>7</v>
      </c>
      <c r="H184" s="15">
        <v>9</v>
      </c>
      <c r="I184" s="15">
        <f t="shared" si="84"/>
        <v>9</v>
      </c>
      <c r="J184" s="15">
        <f t="shared" si="110"/>
        <v>6</v>
      </c>
      <c r="K184" s="15">
        <v>2</v>
      </c>
      <c r="L184" s="15">
        <v>2</v>
      </c>
      <c r="M184" s="15">
        <v>2</v>
      </c>
      <c r="N184" s="15">
        <v>11</v>
      </c>
      <c r="O184" s="15">
        <v>13</v>
      </c>
      <c r="P184" s="15">
        <f t="shared" si="85"/>
        <v>8</v>
      </c>
      <c r="Q184" s="15">
        <f t="shared" ref="Q184:W184" si="140">C184+J184</f>
        <v>12</v>
      </c>
      <c r="R184" s="15">
        <f t="shared" si="140"/>
        <v>5</v>
      </c>
      <c r="S184" s="15">
        <f t="shared" si="140"/>
        <v>2</v>
      </c>
      <c r="T184" s="15">
        <f t="shared" si="140"/>
        <v>5</v>
      </c>
      <c r="U184" s="15">
        <f t="shared" si="140"/>
        <v>18</v>
      </c>
      <c r="V184" s="15">
        <f t="shared" si="140"/>
        <v>22</v>
      </c>
      <c r="W184" s="15">
        <f t="shared" si="140"/>
        <v>17</v>
      </c>
      <c r="X184" s="48" t="s">
        <v>433</v>
      </c>
      <c r="Y184" s="48" t="s">
        <v>311</v>
      </c>
      <c r="Z184" s="48"/>
      <c r="AA184" s="23" t="s">
        <v>527</v>
      </c>
      <c r="AB184" s="8" t="s">
        <v>536</v>
      </c>
      <c r="CT184" s="51"/>
      <c r="CU184" s="51"/>
      <c r="CV184" s="51"/>
      <c r="CW184" s="51"/>
      <c r="CX184" s="51"/>
      <c r="CY184" s="51">
        <v>6</v>
      </c>
      <c r="CZ184" s="51">
        <v>6</v>
      </c>
      <c r="DA184" s="51">
        <v>0</v>
      </c>
      <c r="DB184" s="51"/>
      <c r="DC184" s="51"/>
      <c r="DD184" s="51"/>
      <c r="DE184" s="51"/>
      <c r="DF184" s="51">
        <v>0</v>
      </c>
      <c r="DG184" s="51"/>
      <c r="DH184" s="51"/>
      <c r="DI184" s="51"/>
      <c r="DJ184" s="51"/>
      <c r="DK184" s="51"/>
      <c r="DL184" s="51">
        <v>1</v>
      </c>
      <c r="DM184" s="51">
        <v>4</v>
      </c>
      <c r="DN184" s="51"/>
      <c r="DO184" s="15">
        <f t="shared" si="139"/>
        <v>17</v>
      </c>
      <c r="DP184" s="15">
        <f t="shared" si="82"/>
        <v>2</v>
      </c>
      <c r="DQ184" s="15">
        <f t="shared" si="83"/>
        <v>2</v>
      </c>
      <c r="DU184" s="51"/>
      <c r="DV184" s="8"/>
    </row>
    <row r="185" spans="1:126" s="15" customFormat="1" x14ac:dyDescent="0.2">
      <c r="A185" s="15" t="s">
        <v>407</v>
      </c>
      <c r="B185" s="15">
        <f t="shared" si="112"/>
        <v>5</v>
      </c>
      <c r="C185" s="15">
        <f t="shared" si="113"/>
        <v>5</v>
      </c>
      <c r="D185" s="15">
        <v>1</v>
      </c>
      <c r="E185" s="15">
        <v>2</v>
      </c>
      <c r="F185" s="15">
        <v>2</v>
      </c>
      <c r="G185" s="15">
        <v>6</v>
      </c>
      <c r="H185" s="15">
        <v>6</v>
      </c>
      <c r="I185" s="15">
        <f t="shared" si="84"/>
        <v>5</v>
      </c>
      <c r="J185" s="15">
        <f t="shared" si="110"/>
        <v>5</v>
      </c>
      <c r="K185" s="15">
        <v>2</v>
      </c>
      <c r="L185" s="15">
        <v>2</v>
      </c>
      <c r="M185" s="15">
        <v>1</v>
      </c>
      <c r="N185" s="15">
        <v>7</v>
      </c>
      <c r="O185" s="15">
        <v>2</v>
      </c>
      <c r="P185" s="15">
        <f t="shared" si="85"/>
        <v>8</v>
      </c>
      <c r="Q185" s="15">
        <f t="shared" si="114"/>
        <v>10</v>
      </c>
      <c r="R185" s="15">
        <f t="shared" si="114"/>
        <v>3</v>
      </c>
      <c r="S185" s="15">
        <f t="shared" si="114"/>
        <v>4</v>
      </c>
      <c r="T185" s="15">
        <f t="shared" si="114"/>
        <v>3</v>
      </c>
      <c r="U185" s="15">
        <f t="shared" si="114"/>
        <v>13</v>
      </c>
      <c r="V185" s="15">
        <f t="shared" si="114"/>
        <v>8</v>
      </c>
      <c r="W185" s="15">
        <f t="shared" si="114"/>
        <v>13</v>
      </c>
      <c r="X185" s="48" t="s">
        <v>408</v>
      </c>
      <c r="Y185" s="48" t="s">
        <v>433</v>
      </c>
      <c r="Z185" s="48"/>
      <c r="AA185" s="23" t="s">
        <v>529</v>
      </c>
      <c r="AB185" s="8"/>
      <c r="AD185" s="23"/>
      <c r="AE185" s="8"/>
      <c r="CT185" s="51"/>
      <c r="CU185" s="51">
        <v>1</v>
      </c>
      <c r="CV185" s="51">
        <v>2</v>
      </c>
      <c r="CW185" s="51">
        <v>6</v>
      </c>
      <c r="CX185" s="51">
        <v>0</v>
      </c>
      <c r="CY185" s="51">
        <v>4</v>
      </c>
      <c r="CZ185" s="51"/>
      <c r="DA185" s="51"/>
      <c r="DB185" s="51"/>
      <c r="DC185" s="51"/>
      <c r="DD185" s="51"/>
      <c r="DE185" s="51"/>
      <c r="DF185" s="51"/>
      <c r="DG185" s="51"/>
      <c r="DH185" s="51"/>
      <c r="DI185" s="51"/>
      <c r="DJ185" s="51"/>
      <c r="DK185" s="51"/>
      <c r="DL185" s="51"/>
      <c r="DM185" s="51"/>
      <c r="DN185" s="51"/>
      <c r="DO185" s="15">
        <f t="shared" si="139"/>
        <v>13</v>
      </c>
      <c r="DP185" s="15">
        <f t="shared" si="82"/>
        <v>1</v>
      </c>
      <c r="DQ185" s="15">
        <f t="shared" si="83"/>
        <v>1</v>
      </c>
      <c r="DU185" s="51"/>
      <c r="DV185" s="8"/>
    </row>
    <row r="186" spans="1:126" s="15" customFormat="1" x14ac:dyDescent="0.2">
      <c r="A186" s="15" t="s">
        <v>86</v>
      </c>
      <c r="B186" s="15">
        <f t="shared" si="112"/>
        <v>2</v>
      </c>
      <c r="C186" s="15">
        <f t="shared" si="113"/>
        <v>2</v>
      </c>
      <c r="D186" s="15">
        <v>2</v>
      </c>
      <c r="E186" s="15">
        <v>0</v>
      </c>
      <c r="F186" s="15">
        <v>0</v>
      </c>
      <c r="G186" s="15">
        <v>3</v>
      </c>
      <c r="H186" s="15">
        <v>1</v>
      </c>
      <c r="I186" s="15">
        <f t="shared" si="84"/>
        <v>6</v>
      </c>
      <c r="J186" s="15">
        <f t="shared" si="110"/>
        <v>2</v>
      </c>
      <c r="K186" s="15">
        <v>1</v>
      </c>
      <c r="L186" s="15">
        <v>1</v>
      </c>
      <c r="M186" s="15">
        <v>0</v>
      </c>
      <c r="N186" s="15">
        <v>3</v>
      </c>
      <c r="O186" s="15">
        <v>2</v>
      </c>
      <c r="P186" s="15">
        <f t="shared" si="85"/>
        <v>4</v>
      </c>
      <c r="Q186" s="15">
        <f t="shared" si="114"/>
        <v>4</v>
      </c>
      <c r="R186" s="15">
        <f t="shared" si="114"/>
        <v>3</v>
      </c>
      <c r="S186" s="15">
        <f t="shared" si="114"/>
        <v>1</v>
      </c>
      <c r="T186" s="15">
        <f t="shared" si="114"/>
        <v>0</v>
      </c>
      <c r="U186" s="15">
        <f t="shared" si="114"/>
        <v>6</v>
      </c>
      <c r="V186" s="15">
        <f t="shared" si="114"/>
        <v>3</v>
      </c>
      <c r="W186" s="15">
        <f t="shared" si="114"/>
        <v>10</v>
      </c>
      <c r="X186" s="48" t="s">
        <v>438</v>
      </c>
      <c r="Y186" s="48" t="s">
        <v>445</v>
      </c>
      <c r="Z186" s="48"/>
      <c r="AA186" s="55" t="s">
        <v>630</v>
      </c>
      <c r="AB186" s="8" t="s">
        <v>631</v>
      </c>
      <c r="AE186" s="8"/>
      <c r="CT186" s="51"/>
      <c r="CU186" s="51"/>
      <c r="CV186" s="51"/>
      <c r="CW186" s="51"/>
      <c r="CX186" s="51"/>
      <c r="CY186" s="51"/>
      <c r="CZ186" s="51">
        <v>4</v>
      </c>
      <c r="DA186" s="51">
        <v>6</v>
      </c>
      <c r="DB186" s="51"/>
      <c r="DC186" s="51"/>
      <c r="DD186" s="51"/>
      <c r="DE186" s="51"/>
      <c r="DF186" s="51"/>
      <c r="DG186" s="51"/>
      <c r="DH186" s="51"/>
      <c r="DI186" s="51"/>
      <c r="DJ186" s="51"/>
      <c r="DK186" s="51"/>
      <c r="DL186" s="51"/>
      <c r="DM186" s="51"/>
      <c r="DN186" s="51"/>
      <c r="DO186" s="15">
        <f t="shared" si="139"/>
        <v>10</v>
      </c>
      <c r="DP186" s="15">
        <f t="shared" si="82"/>
        <v>1</v>
      </c>
      <c r="DQ186" s="15">
        <f t="shared" si="83"/>
        <v>0</v>
      </c>
      <c r="DU186" s="51"/>
      <c r="DV186" s="8"/>
    </row>
    <row r="187" spans="1:126" s="15" customFormat="1" x14ac:dyDescent="0.2">
      <c r="A187" s="15" t="s">
        <v>316</v>
      </c>
      <c r="B187" s="15">
        <f t="shared" si="112"/>
        <v>1</v>
      </c>
      <c r="C187" s="15">
        <f t="shared" si="113"/>
        <v>1</v>
      </c>
      <c r="D187" s="15">
        <v>0</v>
      </c>
      <c r="E187" s="15">
        <v>1</v>
      </c>
      <c r="F187" s="15">
        <v>0</v>
      </c>
      <c r="G187" s="15">
        <v>1</v>
      </c>
      <c r="H187" s="15">
        <v>1</v>
      </c>
      <c r="I187" s="15">
        <f t="shared" si="84"/>
        <v>1</v>
      </c>
      <c r="J187" s="15">
        <f t="shared" si="110"/>
        <v>1</v>
      </c>
      <c r="K187" s="15">
        <v>0</v>
      </c>
      <c r="L187" s="15">
        <v>0</v>
      </c>
      <c r="M187" s="15">
        <v>1</v>
      </c>
      <c r="N187" s="15">
        <v>1</v>
      </c>
      <c r="O187" s="15">
        <v>6</v>
      </c>
      <c r="P187" s="15">
        <f t="shared" si="85"/>
        <v>0</v>
      </c>
      <c r="Q187" s="15">
        <f t="shared" ref="Q187" si="141">C187+J187</f>
        <v>2</v>
      </c>
      <c r="R187" s="15">
        <f t="shared" ref="R187" si="142">D187+K187</f>
        <v>0</v>
      </c>
      <c r="S187" s="15">
        <f t="shared" ref="S187" si="143">E187+L187</f>
        <v>1</v>
      </c>
      <c r="T187" s="15">
        <f t="shared" ref="T187" si="144">F187+M187</f>
        <v>1</v>
      </c>
      <c r="U187" s="15">
        <f t="shared" ref="U187" si="145">G187+N187</f>
        <v>2</v>
      </c>
      <c r="V187" s="15">
        <f t="shared" ref="V187" si="146">H187+O187</f>
        <v>7</v>
      </c>
      <c r="W187" s="15">
        <f t="shared" ref="W187" si="147">I187+P187</f>
        <v>1</v>
      </c>
      <c r="X187" s="48" t="s">
        <v>467</v>
      </c>
      <c r="Y187" s="48" t="s">
        <v>467</v>
      </c>
      <c r="Z187" s="48"/>
      <c r="AA187" s="23" t="s">
        <v>538</v>
      </c>
      <c r="AB187" s="8" t="s">
        <v>597</v>
      </c>
      <c r="AD187" s="23"/>
      <c r="AE187" s="8"/>
      <c r="CT187" s="51"/>
      <c r="CU187" s="51"/>
      <c r="CV187" s="51"/>
      <c r="CW187" s="51"/>
      <c r="CX187" s="51"/>
      <c r="CY187" s="51"/>
      <c r="CZ187" s="51"/>
      <c r="DA187" s="51"/>
      <c r="DB187" s="51"/>
      <c r="DC187" s="51"/>
      <c r="DD187" s="51"/>
      <c r="DE187" s="51"/>
      <c r="DF187" s="51">
        <v>1</v>
      </c>
      <c r="DG187" s="51"/>
      <c r="DH187" s="51"/>
      <c r="DI187" s="51"/>
      <c r="DJ187" s="51"/>
      <c r="DK187" s="51"/>
      <c r="DL187" s="51"/>
      <c r="DM187" s="51"/>
      <c r="DN187" s="51"/>
      <c r="DO187" s="15">
        <f t="shared" si="139"/>
        <v>1</v>
      </c>
      <c r="DP187" s="15">
        <f t="shared" si="82"/>
        <v>0</v>
      </c>
      <c r="DQ187" s="15">
        <f t="shared" si="83"/>
        <v>0</v>
      </c>
      <c r="DU187" s="51"/>
      <c r="DV187" s="8"/>
    </row>
    <row r="188" spans="1:126" s="15" customFormat="1" x14ac:dyDescent="0.2">
      <c r="A188" s="15" t="s">
        <v>88</v>
      </c>
      <c r="B188" s="15">
        <f t="shared" si="112"/>
        <v>6</v>
      </c>
      <c r="C188" s="15">
        <f t="shared" si="113"/>
        <v>6</v>
      </c>
      <c r="D188" s="15">
        <v>2</v>
      </c>
      <c r="E188" s="15">
        <v>2</v>
      </c>
      <c r="F188" s="15">
        <v>2</v>
      </c>
      <c r="G188" s="15">
        <v>7</v>
      </c>
      <c r="H188" s="15">
        <v>9</v>
      </c>
      <c r="I188" s="15">
        <f t="shared" si="84"/>
        <v>8</v>
      </c>
      <c r="J188" s="15">
        <f t="shared" si="110"/>
        <v>6</v>
      </c>
      <c r="K188" s="15">
        <v>0</v>
      </c>
      <c r="L188" s="15">
        <v>3</v>
      </c>
      <c r="M188" s="15">
        <v>3</v>
      </c>
      <c r="N188" s="15">
        <v>4</v>
      </c>
      <c r="O188" s="15">
        <v>8</v>
      </c>
      <c r="P188" s="15">
        <f t="shared" si="85"/>
        <v>3</v>
      </c>
      <c r="Q188" s="15">
        <f t="shared" si="114"/>
        <v>12</v>
      </c>
      <c r="R188" s="15">
        <f t="shared" si="114"/>
        <v>2</v>
      </c>
      <c r="S188" s="15">
        <f t="shared" si="114"/>
        <v>5</v>
      </c>
      <c r="T188" s="15">
        <f t="shared" si="114"/>
        <v>5</v>
      </c>
      <c r="U188" s="15">
        <f t="shared" si="114"/>
        <v>11</v>
      </c>
      <c r="V188" s="15">
        <f t="shared" si="114"/>
        <v>17</v>
      </c>
      <c r="W188" s="15">
        <f t="shared" si="114"/>
        <v>11</v>
      </c>
      <c r="X188" s="48" t="s">
        <v>395</v>
      </c>
      <c r="Y188" s="48" t="s">
        <v>311</v>
      </c>
      <c r="Z188" s="48"/>
      <c r="AA188" s="23" t="s">
        <v>608</v>
      </c>
      <c r="AB188" s="8" t="s">
        <v>597</v>
      </c>
      <c r="AD188" s="23"/>
      <c r="AE188" s="8"/>
      <c r="CT188" s="51">
        <v>1</v>
      </c>
      <c r="CU188" s="51">
        <v>0</v>
      </c>
      <c r="CV188" s="51">
        <v>4</v>
      </c>
      <c r="CW188" s="51">
        <v>4</v>
      </c>
      <c r="CX188" s="51"/>
      <c r="CY188" s="51"/>
      <c r="CZ188" s="51"/>
      <c r="DA188" s="51"/>
      <c r="DB188" s="51"/>
      <c r="DC188" s="51"/>
      <c r="DD188" s="51"/>
      <c r="DE188" s="51"/>
      <c r="DF188" s="51"/>
      <c r="DG188" s="51"/>
      <c r="DH188" s="51"/>
      <c r="DI188" s="51"/>
      <c r="DJ188" s="51"/>
      <c r="DK188" s="51"/>
      <c r="DL188" s="51">
        <v>0</v>
      </c>
      <c r="DM188" s="51">
        <v>2</v>
      </c>
      <c r="DN188" s="51"/>
      <c r="DO188" s="15">
        <f t="shared" si="139"/>
        <v>11</v>
      </c>
      <c r="DP188" s="15">
        <f t="shared" si="82"/>
        <v>0</v>
      </c>
      <c r="DQ188" s="15">
        <f t="shared" si="83"/>
        <v>2</v>
      </c>
      <c r="DU188" s="51"/>
      <c r="DV188" s="8"/>
    </row>
    <row r="189" spans="1:126" s="15" customFormat="1" x14ac:dyDescent="0.2">
      <c r="A189" s="15" t="s">
        <v>289</v>
      </c>
      <c r="B189" s="15">
        <f t="shared" si="112"/>
        <v>1</v>
      </c>
      <c r="C189" s="15">
        <f t="shared" si="113"/>
        <v>1</v>
      </c>
      <c r="D189" s="15">
        <v>0</v>
      </c>
      <c r="E189" s="15">
        <v>0</v>
      </c>
      <c r="F189" s="15">
        <v>1</v>
      </c>
      <c r="G189" s="15">
        <v>1</v>
      </c>
      <c r="H189" s="15">
        <v>3</v>
      </c>
      <c r="I189" s="15">
        <f t="shared" ref="I189" si="148">D189*3+E189</f>
        <v>0</v>
      </c>
      <c r="J189" s="15">
        <f t="shared" ref="J189" si="149">SUM(K189:M189)</f>
        <v>1</v>
      </c>
      <c r="K189" s="15">
        <v>0</v>
      </c>
      <c r="L189" s="15">
        <v>0</v>
      </c>
      <c r="M189" s="15">
        <v>1</v>
      </c>
      <c r="N189" s="15">
        <v>1</v>
      </c>
      <c r="O189" s="15">
        <v>2</v>
      </c>
      <c r="P189" s="15">
        <f t="shared" ref="P189" si="150">K189*3+L189</f>
        <v>0</v>
      </c>
      <c r="Q189" s="15">
        <f t="shared" ref="Q189" si="151">C189+J189</f>
        <v>2</v>
      </c>
      <c r="R189" s="15">
        <f t="shared" ref="R189" si="152">D189+K189</f>
        <v>0</v>
      </c>
      <c r="S189" s="15">
        <f t="shared" ref="S189" si="153">E189+L189</f>
        <v>0</v>
      </c>
      <c r="T189" s="15">
        <f t="shared" ref="T189" si="154">F189+M189</f>
        <v>2</v>
      </c>
      <c r="U189" s="15">
        <f t="shared" ref="U189" si="155">G189+N189</f>
        <v>2</v>
      </c>
      <c r="V189" s="15">
        <f t="shared" ref="V189" si="156">H189+O189</f>
        <v>5</v>
      </c>
      <c r="W189" s="15">
        <f t="shared" ref="W189" si="157">I189+P189</f>
        <v>0</v>
      </c>
      <c r="X189" s="48" t="s">
        <v>311</v>
      </c>
      <c r="Y189" s="48" t="s">
        <v>311</v>
      </c>
      <c r="Z189" s="48"/>
      <c r="AA189" s="55" t="s">
        <v>610</v>
      </c>
      <c r="AB189" s="8" t="s">
        <v>534</v>
      </c>
      <c r="AD189" s="23"/>
      <c r="AE189" s="8"/>
      <c r="CT189" s="51"/>
      <c r="CU189" s="51"/>
      <c r="CV189" s="51"/>
      <c r="CW189" s="51"/>
      <c r="CX189" s="51"/>
      <c r="CY189" s="51"/>
      <c r="CZ189" s="51"/>
      <c r="DA189" s="51"/>
      <c r="DB189" s="51"/>
      <c r="DC189" s="51"/>
      <c r="DD189" s="51"/>
      <c r="DE189" s="51"/>
      <c r="DF189" s="51"/>
      <c r="DG189" s="51"/>
      <c r="DH189" s="51"/>
      <c r="DI189" s="51"/>
      <c r="DJ189" s="51"/>
      <c r="DK189" s="51"/>
      <c r="DL189" s="51"/>
      <c r="DM189" s="51">
        <v>0</v>
      </c>
      <c r="DN189" s="51"/>
      <c r="DO189" s="15">
        <f t="shared" si="139"/>
        <v>0</v>
      </c>
      <c r="DP189" s="15">
        <f t="shared" si="82"/>
        <v>0</v>
      </c>
      <c r="DQ189" s="15">
        <f t="shared" si="83"/>
        <v>1</v>
      </c>
      <c r="DU189" s="51"/>
      <c r="DV189" s="8"/>
    </row>
    <row r="190" spans="1:126" s="15" customFormat="1" x14ac:dyDescent="0.2">
      <c r="A190" s="15" t="s">
        <v>434</v>
      </c>
      <c r="B190" s="15">
        <f t="shared" si="112"/>
        <v>3</v>
      </c>
      <c r="C190" s="15">
        <f t="shared" si="113"/>
        <v>3</v>
      </c>
      <c r="D190" s="15">
        <v>3</v>
      </c>
      <c r="E190" s="15">
        <v>0</v>
      </c>
      <c r="F190" s="15">
        <v>0</v>
      </c>
      <c r="G190" s="15">
        <v>8</v>
      </c>
      <c r="H190" s="15">
        <v>1</v>
      </c>
      <c r="I190" s="15">
        <f t="shared" si="84"/>
        <v>9</v>
      </c>
      <c r="J190" s="15">
        <f t="shared" si="110"/>
        <v>3</v>
      </c>
      <c r="K190" s="15">
        <v>2</v>
      </c>
      <c r="L190" s="15">
        <v>1</v>
      </c>
      <c r="M190" s="15">
        <v>0</v>
      </c>
      <c r="N190" s="15">
        <v>7</v>
      </c>
      <c r="O190" s="15">
        <v>4</v>
      </c>
      <c r="P190" s="15">
        <f t="shared" si="85"/>
        <v>7</v>
      </c>
      <c r="Q190" s="15">
        <f t="shared" ref="Q190:W190" si="158">C190+J190</f>
        <v>6</v>
      </c>
      <c r="R190" s="15">
        <f t="shared" si="158"/>
        <v>5</v>
      </c>
      <c r="S190" s="15">
        <f t="shared" si="158"/>
        <v>1</v>
      </c>
      <c r="T190" s="15">
        <f t="shared" si="158"/>
        <v>0</v>
      </c>
      <c r="U190" s="15">
        <f t="shared" si="158"/>
        <v>15</v>
      </c>
      <c r="V190" s="15">
        <f t="shared" si="158"/>
        <v>5</v>
      </c>
      <c r="W190" s="15">
        <f t="shared" si="158"/>
        <v>16</v>
      </c>
      <c r="X190" s="48" t="s">
        <v>433</v>
      </c>
      <c r="Y190" s="48" t="s">
        <v>445</v>
      </c>
      <c r="Z190" s="48"/>
      <c r="AA190" s="23" t="s">
        <v>523</v>
      </c>
      <c r="AB190" s="8" t="s">
        <v>537</v>
      </c>
      <c r="AD190" s="23"/>
      <c r="AE190" s="8"/>
      <c r="CT190" s="51"/>
      <c r="CU190" s="51"/>
      <c r="CV190" s="51"/>
      <c r="CW190" s="51"/>
      <c r="CX190" s="51"/>
      <c r="CY190" s="51">
        <v>4</v>
      </c>
      <c r="CZ190" s="51">
        <v>6</v>
      </c>
      <c r="DA190" s="51">
        <v>6</v>
      </c>
      <c r="DB190" s="51"/>
      <c r="DC190" s="51"/>
      <c r="DD190" s="51"/>
      <c r="DE190" s="51"/>
      <c r="DF190" s="51"/>
      <c r="DG190" s="51"/>
      <c r="DH190" s="51"/>
      <c r="DI190" s="51"/>
      <c r="DJ190" s="51"/>
      <c r="DK190" s="51"/>
      <c r="DL190" s="51"/>
      <c r="DM190" s="51"/>
      <c r="DN190" s="51"/>
      <c r="DO190" s="15">
        <f t="shared" si="139"/>
        <v>16</v>
      </c>
      <c r="DP190" s="15">
        <f t="shared" si="82"/>
        <v>2</v>
      </c>
      <c r="DQ190" s="15">
        <f t="shared" si="83"/>
        <v>0</v>
      </c>
      <c r="DU190" s="51"/>
      <c r="DV190" s="8"/>
    </row>
    <row r="191" spans="1:126" s="15" customFormat="1" x14ac:dyDescent="0.2">
      <c r="A191" s="15" t="s">
        <v>291</v>
      </c>
      <c r="B191" s="15">
        <f t="shared" ref="B191:B209" si="159">MAX(C191,J191)</f>
        <v>2</v>
      </c>
      <c r="C191" s="15">
        <f t="shared" ref="C191:C228" si="160">SUM(D191:F191)</f>
        <v>2</v>
      </c>
      <c r="D191" s="15">
        <v>0</v>
      </c>
      <c r="E191" s="15">
        <v>0</v>
      </c>
      <c r="F191" s="15">
        <v>2</v>
      </c>
      <c r="G191" s="15">
        <v>1</v>
      </c>
      <c r="H191" s="15">
        <v>6</v>
      </c>
      <c r="I191" s="15">
        <f t="shared" si="84"/>
        <v>0</v>
      </c>
      <c r="J191" s="15">
        <f t="shared" si="110"/>
        <v>2</v>
      </c>
      <c r="K191" s="15">
        <v>0</v>
      </c>
      <c r="L191" s="15">
        <v>0</v>
      </c>
      <c r="M191" s="15">
        <v>2</v>
      </c>
      <c r="N191" s="15">
        <v>0</v>
      </c>
      <c r="O191" s="15">
        <v>3</v>
      </c>
      <c r="P191" s="15">
        <f t="shared" si="85"/>
        <v>0</v>
      </c>
      <c r="Q191" s="15">
        <f>C191+J191</f>
        <v>4</v>
      </c>
      <c r="R191" s="15">
        <f t="shared" ref="R191:W191" si="161">D191+K191</f>
        <v>0</v>
      </c>
      <c r="S191" s="15">
        <f t="shared" si="161"/>
        <v>0</v>
      </c>
      <c r="T191" s="15">
        <f t="shared" si="161"/>
        <v>4</v>
      </c>
      <c r="U191" s="15">
        <f t="shared" si="161"/>
        <v>1</v>
      </c>
      <c r="V191" s="15">
        <f t="shared" si="161"/>
        <v>9</v>
      </c>
      <c r="W191" s="15">
        <f t="shared" si="161"/>
        <v>0</v>
      </c>
      <c r="X191" s="48" t="s">
        <v>395</v>
      </c>
      <c r="Y191" s="48" t="s">
        <v>408</v>
      </c>
      <c r="Z191" s="48"/>
      <c r="AA191" s="23" t="s">
        <v>609</v>
      </c>
      <c r="AB191" s="8" t="s">
        <v>534</v>
      </c>
      <c r="AD191" s="23"/>
      <c r="AE191" s="8"/>
      <c r="CT191" s="51">
        <v>0</v>
      </c>
      <c r="CU191" s="51">
        <v>0</v>
      </c>
      <c r="CV191" s="51"/>
      <c r="CW191" s="51"/>
      <c r="CX191" s="51"/>
      <c r="CY191" s="51"/>
      <c r="CZ191" s="51"/>
      <c r="DA191" s="51"/>
      <c r="DB191" s="51"/>
      <c r="DC191" s="51"/>
      <c r="DD191" s="51"/>
      <c r="DE191" s="51"/>
      <c r="DF191" s="51"/>
      <c r="DG191" s="51"/>
      <c r="DH191" s="51"/>
      <c r="DI191" s="51"/>
      <c r="DJ191" s="51"/>
      <c r="DK191" s="51"/>
      <c r="DL191" s="51"/>
      <c r="DM191" s="51"/>
      <c r="DN191" s="51"/>
      <c r="DO191" s="15">
        <f t="shared" si="139"/>
        <v>0</v>
      </c>
      <c r="DP191" s="15">
        <f t="shared" si="82"/>
        <v>0</v>
      </c>
      <c r="DQ191" s="15">
        <f t="shared" si="83"/>
        <v>2</v>
      </c>
      <c r="DU191" s="51"/>
      <c r="DV191" s="8"/>
    </row>
    <row r="192" spans="1:126" s="15" customFormat="1" x14ac:dyDescent="0.2">
      <c r="A192" s="15" t="s">
        <v>422</v>
      </c>
      <c r="B192" s="15">
        <f t="shared" si="159"/>
        <v>4</v>
      </c>
      <c r="C192" s="15">
        <f t="shared" si="160"/>
        <v>4</v>
      </c>
      <c r="D192" s="15">
        <v>2</v>
      </c>
      <c r="E192" s="15">
        <v>1</v>
      </c>
      <c r="F192" s="15">
        <v>1</v>
      </c>
      <c r="G192" s="15">
        <v>6</v>
      </c>
      <c r="H192" s="15">
        <v>6</v>
      </c>
      <c r="I192" s="15">
        <f t="shared" si="84"/>
        <v>7</v>
      </c>
      <c r="J192" s="15">
        <f t="shared" si="110"/>
        <v>4</v>
      </c>
      <c r="K192" s="15">
        <v>1</v>
      </c>
      <c r="L192" s="15">
        <v>2</v>
      </c>
      <c r="M192" s="15">
        <v>1</v>
      </c>
      <c r="N192" s="15">
        <v>5</v>
      </c>
      <c r="O192" s="15">
        <v>6</v>
      </c>
      <c r="P192" s="15">
        <f t="shared" si="85"/>
        <v>5</v>
      </c>
      <c r="Q192" s="15">
        <f t="shared" ref="Q192:W192" si="162">C192+J192</f>
        <v>8</v>
      </c>
      <c r="R192" s="15">
        <f t="shared" si="162"/>
        <v>3</v>
      </c>
      <c r="S192" s="15">
        <f t="shared" si="162"/>
        <v>3</v>
      </c>
      <c r="T192" s="15">
        <f t="shared" si="162"/>
        <v>2</v>
      </c>
      <c r="U192" s="15">
        <f t="shared" si="162"/>
        <v>11</v>
      </c>
      <c r="V192" s="15">
        <f t="shared" si="162"/>
        <v>12</v>
      </c>
      <c r="W192" s="15">
        <f t="shared" si="162"/>
        <v>12</v>
      </c>
      <c r="X192" s="48" t="s">
        <v>417</v>
      </c>
      <c r="Y192" s="48" t="s">
        <v>438</v>
      </c>
      <c r="Z192" s="48"/>
      <c r="AA192" s="23" t="s">
        <v>524</v>
      </c>
      <c r="CT192" s="51"/>
      <c r="CU192" s="51"/>
      <c r="CV192" s="51"/>
      <c r="CW192" s="51">
        <v>0</v>
      </c>
      <c r="CX192" s="51">
        <v>2</v>
      </c>
      <c r="CY192" s="51">
        <v>4</v>
      </c>
      <c r="CZ192" s="51">
        <v>6</v>
      </c>
      <c r="DA192" s="51"/>
      <c r="DB192" s="51"/>
      <c r="DC192" s="51"/>
      <c r="DD192" s="51"/>
      <c r="DE192" s="51"/>
      <c r="DF192" s="51"/>
      <c r="DG192" s="51"/>
      <c r="DH192" s="51"/>
      <c r="DI192" s="51"/>
      <c r="DJ192" s="51"/>
      <c r="DK192" s="51"/>
      <c r="DL192" s="51"/>
      <c r="DM192" s="51"/>
      <c r="DN192" s="51"/>
      <c r="DO192" s="15">
        <f t="shared" si="139"/>
        <v>12</v>
      </c>
      <c r="DP192" s="15">
        <f t="shared" si="82"/>
        <v>1</v>
      </c>
      <c r="DQ192" s="15">
        <f t="shared" si="83"/>
        <v>1</v>
      </c>
      <c r="DU192" s="51"/>
      <c r="DV192" s="8"/>
    </row>
    <row r="193" spans="1:126" s="15" customFormat="1" x14ac:dyDescent="0.2">
      <c r="A193" s="15" t="s">
        <v>428</v>
      </c>
      <c r="B193" s="15">
        <f t="shared" si="159"/>
        <v>4</v>
      </c>
      <c r="C193" s="15">
        <f>SUM(D193:F193)</f>
        <v>4</v>
      </c>
      <c r="D193" s="15">
        <v>2</v>
      </c>
      <c r="E193" s="15">
        <v>1</v>
      </c>
      <c r="F193" s="15">
        <v>1</v>
      </c>
      <c r="G193" s="15">
        <v>9</v>
      </c>
      <c r="H193" s="15">
        <v>1</v>
      </c>
      <c r="I193" s="15">
        <f t="shared" si="84"/>
        <v>7</v>
      </c>
      <c r="J193" s="15">
        <f>SUM(K193:M193)</f>
        <v>4</v>
      </c>
      <c r="K193" s="15">
        <v>2</v>
      </c>
      <c r="L193" s="15">
        <v>1</v>
      </c>
      <c r="M193" s="15">
        <v>1</v>
      </c>
      <c r="N193" s="15">
        <v>9</v>
      </c>
      <c r="O193" s="15">
        <v>6</v>
      </c>
      <c r="P193" s="15">
        <f t="shared" si="85"/>
        <v>7</v>
      </c>
      <c r="Q193" s="15">
        <f t="shared" ref="Q193:W193" si="163">C193+J193</f>
        <v>8</v>
      </c>
      <c r="R193" s="15">
        <f t="shared" si="163"/>
        <v>4</v>
      </c>
      <c r="S193" s="15">
        <f t="shared" si="163"/>
        <v>2</v>
      </c>
      <c r="T193" s="15">
        <f t="shared" si="163"/>
        <v>2</v>
      </c>
      <c r="U193" s="15">
        <f t="shared" si="163"/>
        <v>18</v>
      </c>
      <c r="V193" s="15">
        <f t="shared" si="163"/>
        <v>7</v>
      </c>
      <c r="W193" s="15">
        <f t="shared" si="163"/>
        <v>14</v>
      </c>
      <c r="X193" s="48" t="s">
        <v>429</v>
      </c>
      <c r="Y193" s="48" t="s">
        <v>445</v>
      </c>
      <c r="Z193" s="48"/>
      <c r="AA193" s="23" t="s">
        <v>525</v>
      </c>
      <c r="AD193" s="23"/>
      <c r="AE193" s="8"/>
      <c r="CT193" s="51"/>
      <c r="CU193" s="51"/>
      <c r="CV193" s="51"/>
      <c r="CW193" s="51"/>
      <c r="CX193" s="51">
        <v>1</v>
      </c>
      <c r="CY193" s="51">
        <v>6</v>
      </c>
      <c r="CZ193" s="51">
        <v>1</v>
      </c>
      <c r="DA193" s="51">
        <v>6</v>
      </c>
      <c r="DB193" s="51"/>
      <c r="DC193" s="51"/>
      <c r="DD193" s="51"/>
      <c r="DE193" s="51"/>
      <c r="DF193" s="51"/>
      <c r="DG193" s="51"/>
      <c r="DH193" s="51"/>
      <c r="DI193" s="51"/>
      <c r="DJ193" s="51"/>
      <c r="DK193" s="51"/>
      <c r="DL193" s="51"/>
      <c r="DM193" s="51"/>
      <c r="DN193" s="51"/>
      <c r="DO193" s="15">
        <f t="shared" si="139"/>
        <v>14</v>
      </c>
      <c r="DP193" s="15">
        <f t="shared" si="82"/>
        <v>2</v>
      </c>
      <c r="DQ193" s="15">
        <f t="shared" si="83"/>
        <v>0</v>
      </c>
      <c r="DU193" s="51"/>
      <c r="DV193" s="8"/>
    </row>
    <row r="194" spans="1:126" s="15" customFormat="1" x14ac:dyDescent="0.2">
      <c r="A194" s="15" t="s">
        <v>391</v>
      </c>
      <c r="B194" s="15">
        <f t="shared" si="159"/>
        <v>8</v>
      </c>
      <c r="C194" s="15">
        <f t="shared" si="160"/>
        <v>8</v>
      </c>
      <c r="D194" s="15">
        <v>2</v>
      </c>
      <c r="E194" s="15">
        <v>3</v>
      </c>
      <c r="F194" s="15">
        <v>3</v>
      </c>
      <c r="G194" s="15">
        <v>11</v>
      </c>
      <c r="H194" s="15">
        <v>12</v>
      </c>
      <c r="I194" s="15">
        <f t="shared" si="84"/>
        <v>9</v>
      </c>
      <c r="J194" s="15">
        <f t="shared" si="110"/>
        <v>8</v>
      </c>
      <c r="K194" s="15">
        <v>1</v>
      </c>
      <c r="L194" s="15">
        <v>4</v>
      </c>
      <c r="M194" s="15">
        <v>3</v>
      </c>
      <c r="N194" s="15">
        <v>3</v>
      </c>
      <c r="O194" s="15">
        <v>8</v>
      </c>
      <c r="P194" s="15">
        <f t="shared" si="85"/>
        <v>7</v>
      </c>
      <c r="Q194" s="15">
        <f t="shared" ref="Q194:Q228" si="164">C194+J194</f>
        <v>16</v>
      </c>
      <c r="R194" s="15">
        <f t="shared" ref="R194:W194" si="165">D194+K194</f>
        <v>3</v>
      </c>
      <c r="S194" s="15">
        <f t="shared" si="165"/>
        <v>7</v>
      </c>
      <c r="T194" s="15">
        <f t="shared" si="165"/>
        <v>6</v>
      </c>
      <c r="U194" s="15">
        <f t="shared" si="165"/>
        <v>14</v>
      </c>
      <c r="V194" s="15">
        <f t="shared" si="165"/>
        <v>20</v>
      </c>
      <c r="W194" s="15">
        <f t="shared" si="165"/>
        <v>16</v>
      </c>
      <c r="X194" s="48" t="s">
        <v>408</v>
      </c>
      <c r="Y194" s="48" t="s">
        <v>311</v>
      </c>
      <c r="Z194" s="48"/>
      <c r="AA194" s="23" t="s">
        <v>526</v>
      </c>
      <c r="AB194" s="8" t="s">
        <v>597</v>
      </c>
      <c r="CT194" s="51"/>
      <c r="CU194" s="51">
        <v>2</v>
      </c>
      <c r="CV194" s="51">
        <v>3</v>
      </c>
      <c r="CW194" s="51">
        <v>1</v>
      </c>
      <c r="CX194" s="51">
        <v>1</v>
      </c>
      <c r="CY194" s="51">
        <v>6</v>
      </c>
      <c r="CZ194" s="51">
        <v>1</v>
      </c>
      <c r="DA194" s="51">
        <v>1</v>
      </c>
      <c r="DB194" s="51"/>
      <c r="DC194" s="51"/>
      <c r="DD194" s="51"/>
      <c r="DE194" s="51"/>
      <c r="DF194" s="51"/>
      <c r="DG194" s="51"/>
      <c r="DH194" s="51"/>
      <c r="DI194" s="51"/>
      <c r="DJ194" s="51"/>
      <c r="DK194" s="51"/>
      <c r="DL194" s="51"/>
      <c r="DM194" s="51">
        <v>1</v>
      </c>
      <c r="DN194" s="51"/>
      <c r="DO194" s="15">
        <f t="shared" si="139"/>
        <v>16</v>
      </c>
      <c r="DP194" s="15">
        <f t="shared" si="82"/>
        <v>1</v>
      </c>
      <c r="DQ194" s="15">
        <f t="shared" si="83"/>
        <v>0</v>
      </c>
      <c r="DU194" s="51"/>
      <c r="DV194" s="8"/>
    </row>
    <row r="195" spans="1:126" s="15" customFormat="1" x14ac:dyDescent="0.2">
      <c r="A195" s="15" t="s">
        <v>402</v>
      </c>
      <c r="B195" s="15">
        <f t="shared" si="159"/>
        <v>1</v>
      </c>
      <c r="C195" s="15">
        <f t="shared" si="160"/>
        <v>1</v>
      </c>
      <c r="D195" s="15">
        <v>0</v>
      </c>
      <c r="E195" s="15">
        <v>1</v>
      </c>
      <c r="F195" s="15">
        <v>0</v>
      </c>
      <c r="G195" s="15">
        <v>1</v>
      </c>
      <c r="H195" s="15">
        <v>1</v>
      </c>
      <c r="I195" s="15">
        <f t="shared" si="84"/>
        <v>1</v>
      </c>
      <c r="J195" s="15">
        <f t="shared" ref="J195:J229" si="166">SUM(K195:M195)</f>
        <v>1</v>
      </c>
      <c r="K195" s="15">
        <v>1</v>
      </c>
      <c r="L195" s="15">
        <v>0</v>
      </c>
      <c r="M195" s="15">
        <v>0</v>
      </c>
      <c r="N195" s="15">
        <v>3</v>
      </c>
      <c r="O195" s="15">
        <v>0</v>
      </c>
      <c r="P195" s="15">
        <f t="shared" si="85"/>
        <v>3</v>
      </c>
      <c r="Q195" s="15">
        <f t="shared" si="164"/>
        <v>2</v>
      </c>
      <c r="R195" s="15">
        <f t="shared" ref="R195:W209" si="167">D195+K195</f>
        <v>1</v>
      </c>
      <c r="S195" s="15">
        <f t="shared" si="167"/>
        <v>1</v>
      </c>
      <c r="T195" s="15">
        <f t="shared" si="167"/>
        <v>0</v>
      </c>
      <c r="U195" s="15">
        <f t="shared" si="167"/>
        <v>4</v>
      </c>
      <c r="V195" s="15">
        <f t="shared" si="167"/>
        <v>1</v>
      </c>
      <c r="W195" s="15">
        <f t="shared" si="167"/>
        <v>4</v>
      </c>
      <c r="X195" s="48" t="s">
        <v>395</v>
      </c>
      <c r="Y195" s="48" t="s">
        <v>395</v>
      </c>
      <c r="Z195" s="48"/>
      <c r="CT195" s="51">
        <v>4</v>
      </c>
      <c r="CU195" s="51"/>
      <c r="CV195" s="51"/>
      <c r="CW195" s="51"/>
      <c r="CX195" s="51"/>
      <c r="CY195" s="51"/>
      <c r="CZ195" s="51"/>
      <c r="DA195" s="51"/>
      <c r="DB195" s="51"/>
      <c r="DC195" s="51"/>
      <c r="DD195" s="51"/>
      <c r="DE195" s="51"/>
      <c r="DF195" s="51"/>
      <c r="DG195" s="51"/>
      <c r="DH195" s="51"/>
      <c r="DI195" s="51"/>
      <c r="DJ195" s="51"/>
      <c r="DK195" s="51"/>
      <c r="DL195" s="51"/>
      <c r="DM195" s="51"/>
      <c r="DN195" s="51"/>
      <c r="DO195" s="15">
        <f t="shared" si="139"/>
        <v>4</v>
      </c>
      <c r="DP195" s="15">
        <f t="shared" si="82"/>
        <v>0</v>
      </c>
      <c r="DQ195" s="15">
        <f t="shared" si="83"/>
        <v>0</v>
      </c>
      <c r="DU195" s="51"/>
      <c r="DV195" s="8"/>
    </row>
    <row r="196" spans="1:126" s="15" customFormat="1" x14ac:dyDescent="0.2">
      <c r="A196" s="15" t="s">
        <v>430</v>
      </c>
      <c r="B196" s="15">
        <f t="shared" si="159"/>
        <v>1</v>
      </c>
      <c r="C196" s="15">
        <f t="shared" si="160"/>
        <v>1</v>
      </c>
      <c r="D196" s="15">
        <v>1</v>
      </c>
      <c r="E196" s="15">
        <v>0</v>
      </c>
      <c r="F196" s="15">
        <v>0</v>
      </c>
      <c r="G196" s="15">
        <v>3</v>
      </c>
      <c r="H196" s="15">
        <v>0</v>
      </c>
      <c r="I196" s="15">
        <f t="shared" si="84"/>
        <v>3</v>
      </c>
      <c r="J196" s="15">
        <f t="shared" si="166"/>
        <v>1</v>
      </c>
      <c r="K196" s="15">
        <v>0</v>
      </c>
      <c r="L196" s="15">
        <v>1</v>
      </c>
      <c r="M196" s="15">
        <v>0</v>
      </c>
      <c r="N196" s="15">
        <v>1</v>
      </c>
      <c r="O196" s="15">
        <v>1</v>
      </c>
      <c r="P196" s="15">
        <f t="shared" si="85"/>
        <v>1</v>
      </c>
      <c r="Q196" s="15">
        <f t="shared" si="164"/>
        <v>2</v>
      </c>
      <c r="R196" s="15">
        <f t="shared" si="167"/>
        <v>1</v>
      </c>
      <c r="S196" s="15">
        <f t="shared" si="167"/>
        <v>1</v>
      </c>
      <c r="T196" s="15">
        <f t="shared" si="167"/>
        <v>0</v>
      </c>
      <c r="U196" s="15">
        <f t="shared" si="167"/>
        <v>4</v>
      </c>
      <c r="V196" s="15">
        <f t="shared" si="167"/>
        <v>1</v>
      </c>
      <c r="W196" s="15">
        <f t="shared" si="167"/>
        <v>4</v>
      </c>
      <c r="X196" s="48" t="s">
        <v>429</v>
      </c>
      <c r="Y196" s="48" t="s">
        <v>429</v>
      </c>
      <c r="Z196" s="48"/>
      <c r="AD196" s="23"/>
      <c r="AE196" s="8"/>
      <c r="CT196" s="51"/>
      <c r="CU196" s="51"/>
      <c r="CV196" s="51"/>
      <c r="CW196" s="51"/>
      <c r="CX196" s="51">
        <v>4</v>
      </c>
      <c r="CY196" s="51"/>
      <c r="CZ196" s="51"/>
      <c r="DA196" s="51"/>
      <c r="DB196" s="51"/>
      <c r="DC196" s="51"/>
      <c r="DD196" s="51"/>
      <c r="DE196" s="51"/>
      <c r="DF196" s="51"/>
      <c r="DG196" s="51"/>
      <c r="DH196" s="51"/>
      <c r="DI196" s="51"/>
      <c r="DJ196" s="51"/>
      <c r="DK196" s="51"/>
      <c r="DL196" s="51"/>
      <c r="DM196" s="51"/>
      <c r="DN196" s="51"/>
      <c r="DO196" s="15">
        <f t="shared" si="139"/>
        <v>4</v>
      </c>
      <c r="DP196" s="15">
        <f t="shared" si="82"/>
        <v>0</v>
      </c>
      <c r="DQ196" s="15">
        <f t="shared" si="83"/>
        <v>0</v>
      </c>
      <c r="DU196" s="51"/>
      <c r="DV196" s="8"/>
    </row>
    <row r="197" spans="1:126" s="15" customFormat="1" x14ac:dyDescent="0.2">
      <c r="A197" s="15" t="s">
        <v>99</v>
      </c>
      <c r="B197" s="15">
        <f t="shared" si="159"/>
        <v>2</v>
      </c>
      <c r="C197" s="15">
        <f t="shared" si="160"/>
        <v>2</v>
      </c>
      <c r="D197" s="15">
        <v>1</v>
      </c>
      <c r="E197" s="15">
        <v>0</v>
      </c>
      <c r="F197" s="15">
        <v>1</v>
      </c>
      <c r="G197" s="15">
        <v>3</v>
      </c>
      <c r="H197" s="15">
        <v>4</v>
      </c>
      <c r="I197" s="15">
        <f t="shared" si="84"/>
        <v>3</v>
      </c>
      <c r="J197" s="15">
        <f t="shared" si="166"/>
        <v>2</v>
      </c>
      <c r="K197" s="15">
        <v>1</v>
      </c>
      <c r="L197" s="15">
        <v>1</v>
      </c>
      <c r="M197" s="15">
        <v>0</v>
      </c>
      <c r="N197" s="15">
        <v>3</v>
      </c>
      <c r="O197" s="15">
        <v>1</v>
      </c>
      <c r="P197" s="15">
        <f t="shared" si="85"/>
        <v>4</v>
      </c>
      <c r="Q197" s="15">
        <f t="shared" ref="Q197:W197" si="168">C197+J197</f>
        <v>4</v>
      </c>
      <c r="R197" s="15">
        <f t="shared" si="168"/>
        <v>2</v>
      </c>
      <c r="S197" s="15">
        <f t="shared" si="168"/>
        <v>1</v>
      </c>
      <c r="T197" s="15">
        <f t="shared" si="168"/>
        <v>1</v>
      </c>
      <c r="U197" s="15">
        <f t="shared" si="168"/>
        <v>6</v>
      </c>
      <c r="V197" s="15">
        <f t="shared" si="168"/>
        <v>5</v>
      </c>
      <c r="W197" s="15">
        <f t="shared" si="168"/>
        <v>7</v>
      </c>
      <c r="X197" s="48" t="s">
        <v>445</v>
      </c>
      <c r="Y197" s="48" t="s">
        <v>467</v>
      </c>
      <c r="Z197" s="48"/>
      <c r="AD197" s="23"/>
      <c r="AE197" s="8"/>
      <c r="CT197" s="51"/>
      <c r="CU197" s="51"/>
      <c r="CV197" s="51"/>
      <c r="CW197" s="51"/>
      <c r="CX197" s="51"/>
      <c r="CY197" s="51"/>
      <c r="CZ197" s="51"/>
      <c r="DA197" s="51">
        <v>6</v>
      </c>
      <c r="DB197" s="51"/>
      <c r="DC197" s="51"/>
      <c r="DD197" s="51"/>
      <c r="DE197" s="51"/>
      <c r="DF197" s="51">
        <v>1</v>
      </c>
      <c r="DG197" s="51"/>
      <c r="DH197" s="51"/>
      <c r="DI197" s="51"/>
      <c r="DJ197" s="51"/>
      <c r="DK197" s="51"/>
      <c r="DL197" s="51"/>
      <c r="DM197" s="51"/>
      <c r="DN197" s="51"/>
      <c r="DO197" s="15">
        <f t="shared" si="139"/>
        <v>7</v>
      </c>
      <c r="DP197" s="15">
        <f t="shared" si="82"/>
        <v>1</v>
      </c>
      <c r="DQ197" s="15">
        <f t="shared" si="83"/>
        <v>0</v>
      </c>
      <c r="DU197" s="51"/>
      <c r="DV197" s="8"/>
    </row>
    <row r="198" spans="1:126" s="15" customFormat="1" x14ac:dyDescent="0.2">
      <c r="A198" s="15" t="s">
        <v>101</v>
      </c>
      <c r="B198" s="15">
        <f t="shared" si="159"/>
        <v>3</v>
      </c>
      <c r="C198" s="15">
        <f t="shared" si="160"/>
        <v>3</v>
      </c>
      <c r="D198" s="15">
        <v>2</v>
      </c>
      <c r="E198" s="15">
        <v>1</v>
      </c>
      <c r="F198" s="15">
        <v>0</v>
      </c>
      <c r="G198" s="15">
        <v>4</v>
      </c>
      <c r="H198" s="15">
        <v>0</v>
      </c>
      <c r="I198" s="15">
        <f t="shared" si="84"/>
        <v>7</v>
      </c>
      <c r="J198" s="15">
        <f t="shared" si="166"/>
        <v>3</v>
      </c>
      <c r="K198" s="15">
        <v>1</v>
      </c>
      <c r="L198" s="15">
        <v>1</v>
      </c>
      <c r="M198" s="15">
        <v>1</v>
      </c>
      <c r="N198" s="15">
        <v>3</v>
      </c>
      <c r="O198" s="15">
        <v>7</v>
      </c>
      <c r="P198" s="15">
        <f t="shared" si="85"/>
        <v>4</v>
      </c>
      <c r="Q198" s="15">
        <f t="shared" ref="Q198:W198" si="169">C198+J198</f>
        <v>6</v>
      </c>
      <c r="R198" s="15">
        <f t="shared" si="169"/>
        <v>3</v>
      </c>
      <c r="S198" s="15">
        <f t="shared" si="169"/>
        <v>2</v>
      </c>
      <c r="T198" s="15">
        <f t="shared" si="169"/>
        <v>1</v>
      </c>
      <c r="U198" s="15">
        <f t="shared" si="169"/>
        <v>7</v>
      </c>
      <c r="V198" s="15">
        <f t="shared" si="169"/>
        <v>7</v>
      </c>
      <c r="W198" s="15">
        <f t="shared" si="169"/>
        <v>11</v>
      </c>
      <c r="X198" s="48" t="s">
        <v>433</v>
      </c>
      <c r="Y198" s="48" t="s">
        <v>445</v>
      </c>
      <c r="Z198" s="48"/>
      <c r="AD198" s="23"/>
      <c r="AE198" s="8"/>
      <c r="CT198" s="51"/>
      <c r="CU198" s="51"/>
      <c r="CV198" s="51"/>
      <c r="CW198" s="51"/>
      <c r="CX198" s="51"/>
      <c r="CY198" s="51">
        <v>2</v>
      </c>
      <c r="CZ198" s="51">
        <v>3</v>
      </c>
      <c r="DA198" s="51">
        <v>6</v>
      </c>
      <c r="DB198" s="51"/>
      <c r="DC198" s="51"/>
      <c r="DD198" s="51"/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15">
        <f t="shared" si="139"/>
        <v>11</v>
      </c>
      <c r="DP198" s="15">
        <f t="shared" si="82"/>
        <v>1</v>
      </c>
      <c r="DQ198" s="15">
        <f t="shared" si="83"/>
        <v>0</v>
      </c>
      <c r="DU198" s="51"/>
      <c r="DV198" s="8"/>
    </row>
    <row r="199" spans="1:126" s="15" customFormat="1" x14ac:dyDescent="0.2">
      <c r="A199" s="15" t="s">
        <v>103</v>
      </c>
      <c r="B199" s="15">
        <f t="shared" si="159"/>
        <v>1</v>
      </c>
      <c r="C199" s="15">
        <f t="shared" si="160"/>
        <v>1</v>
      </c>
      <c r="D199" s="15">
        <v>1</v>
      </c>
      <c r="E199" s="15">
        <v>0</v>
      </c>
      <c r="F199" s="15">
        <v>0</v>
      </c>
      <c r="G199" s="15">
        <v>1</v>
      </c>
      <c r="H199" s="15">
        <v>0</v>
      </c>
      <c r="I199" s="15">
        <f t="shared" si="84"/>
        <v>3</v>
      </c>
      <c r="J199" s="15">
        <f t="shared" si="166"/>
        <v>1</v>
      </c>
      <c r="K199" s="15">
        <v>1</v>
      </c>
      <c r="L199" s="15">
        <v>0</v>
      </c>
      <c r="M199" s="15">
        <v>0</v>
      </c>
      <c r="N199" s="15">
        <v>3</v>
      </c>
      <c r="O199" s="15">
        <v>1</v>
      </c>
      <c r="P199" s="15">
        <f t="shared" si="85"/>
        <v>3</v>
      </c>
      <c r="Q199" s="15">
        <f t="shared" ref="Q199:Q200" si="170">C199+J199</f>
        <v>2</v>
      </c>
      <c r="R199" s="15">
        <f t="shared" ref="R199:R200" si="171">D199+K199</f>
        <v>2</v>
      </c>
      <c r="S199" s="15">
        <f t="shared" ref="S199:S200" si="172">E199+L199</f>
        <v>0</v>
      </c>
      <c r="T199" s="15">
        <f t="shared" ref="T199:T200" si="173">F199+M199</f>
        <v>0</v>
      </c>
      <c r="U199" s="15">
        <f t="shared" ref="U199:U200" si="174">G199+N199</f>
        <v>4</v>
      </c>
      <c r="V199" s="15">
        <f t="shared" ref="V199:V200" si="175">H199+O199</f>
        <v>1</v>
      </c>
      <c r="W199" s="15">
        <f t="shared" ref="W199:W200" si="176">I199+P199</f>
        <v>6</v>
      </c>
      <c r="X199" s="48" t="s">
        <v>467</v>
      </c>
      <c r="Y199" s="48" t="s">
        <v>467</v>
      </c>
      <c r="Z199" s="48"/>
      <c r="AA199" s="52" t="s">
        <v>713</v>
      </c>
      <c r="AB199" s="8"/>
      <c r="AE199" s="8"/>
      <c r="CT199" s="51"/>
      <c r="CU199" s="51"/>
      <c r="CV199" s="51"/>
      <c r="CW199" s="51"/>
      <c r="CX199" s="51"/>
      <c r="CY199" s="51"/>
      <c r="CZ199" s="51"/>
      <c r="DA199" s="51"/>
      <c r="DB199" s="51"/>
      <c r="DC199" s="51"/>
      <c r="DD199" s="51"/>
      <c r="DE199" s="51"/>
      <c r="DF199" s="51">
        <v>6</v>
      </c>
      <c r="DG199" s="51"/>
      <c r="DH199" s="51"/>
      <c r="DI199" s="51"/>
      <c r="DJ199" s="51"/>
      <c r="DK199" s="51"/>
      <c r="DL199" s="51"/>
      <c r="DM199" s="51"/>
      <c r="DN199" s="51"/>
      <c r="DO199" s="15">
        <f t="shared" si="139"/>
        <v>6</v>
      </c>
      <c r="DP199" s="15">
        <f t="shared" si="82"/>
        <v>1</v>
      </c>
      <c r="DQ199" s="15">
        <f t="shared" si="83"/>
        <v>0</v>
      </c>
      <c r="DU199" s="51"/>
      <c r="DV199" s="8"/>
    </row>
    <row r="200" spans="1:126" s="15" customFormat="1" x14ac:dyDescent="0.2">
      <c r="A200" s="15" t="s">
        <v>605</v>
      </c>
      <c r="B200" s="15">
        <f t="shared" si="159"/>
        <v>2</v>
      </c>
      <c r="C200" s="15">
        <f t="shared" si="160"/>
        <v>2</v>
      </c>
      <c r="D200" s="15">
        <v>0</v>
      </c>
      <c r="E200" s="15">
        <v>1</v>
      </c>
      <c r="F200" s="15">
        <v>1</v>
      </c>
      <c r="G200" s="15">
        <v>2</v>
      </c>
      <c r="H200" s="15">
        <v>3</v>
      </c>
      <c r="I200" s="15">
        <f t="shared" si="84"/>
        <v>1</v>
      </c>
      <c r="J200" s="15">
        <f t="shared" ref="J200" si="177">SUM(K200:M200)</f>
        <v>2</v>
      </c>
      <c r="K200" s="15">
        <v>1</v>
      </c>
      <c r="L200" s="15">
        <v>1</v>
      </c>
      <c r="M200" s="15">
        <v>0</v>
      </c>
      <c r="N200" s="15">
        <v>2</v>
      </c>
      <c r="O200" s="15">
        <v>1</v>
      </c>
      <c r="P200" s="15">
        <f t="shared" ref="P200" si="178">K200*3+L200</f>
        <v>4</v>
      </c>
      <c r="Q200" s="15">
        <f t="shared" si="170"/>
        <v>4</v>
      </c>
      <c r="R200" s="15">
        <f t="shared" si="171"/>
        <v>1</v>
      </c>
      <c r="S200" s="15">
        <f t="shared" si="172"/>
        <v>2</v>
      </c>
      <c r="T200" s="15">
        <f t="shared" si="173"/>
        <v>1</v>
      </c>
      <c r="U200" s="15">
        <f t="shared" si="174"/>
        <v>4</v>
      </c>
      <c r="V200" s="15">
        <f t="shared" si="175"/>
        <v>4</v>
      </c>
      <c r="W200" s="15">
        <f t="shared" si="176"/>
        <v>5</v>
      </c>
      <c r="X200" s="48" t="s">
        <v>607</v>
      </c>
      <c r="Y200" s="48" t="s">
        <v>311</v>
      </c>
      <c r="Z200" s="48"/>
      <c r="AA200" s="52"/>
      <c r="AB200" s="8"/>
      <c r="CT200" s="51"/>
      <c r="CU200" s="51"/>
      <c r="CV200" s="51"/>
      <c r="CW200" s="51"/>
      <c r="CX200" s="51"/>
      <c r="CY200" s="51"/>
      <c r="CZ200" s="51"/>
      <c r="DA200" s="51"/>
      <c r="DB200" s="51"/>
      <c r="DC200" s="51"/>
      <c r="DD200" s="51"/>
      <c r="DE200" s="51"/>
      <c r="DF200" s="51"/>
      <c r="DG200" s="51"/>
      <c r="DH200" s="51"/>
      <c r="DI200" s="51"/>
      <c r="DJ200" s="51"/>
      <c r="DK200" s="51"/>
      <c r="DL200" s="51">
        <v>3</v>
      </c>
      <c r="DM200" s="51">
        <v>2</v>
      </c>
      <c r="DN200" s="51"/>
      <c r="DO200" s="15">
        <f t="shared" si="139"/>
        <v>5</v>
      </c>
      <c r="DP200" s="15">
        <f t="shared" si="82"/>
        <v>0</v>
      </c>
      <c r="DQ200" s="15">
        <f t="shared" si="83"/>
        <v>0</v>
      </c>
      <c r="DU200" s="51"/>
      <c r="DV200" s="8"/>
    </row>
    <row r="201" spans="1:126" s="15" customFormat="1" x14ac:dyDescent="0.2">
      <c r="A201" s="15" t="s">
        <v>466</v>
      </c>
      <c r="B201" s="15">
        <f t="shared" si="159"/>
        <v>2</v>
      </c>
      <c r="C201" s="15">
        <f t="shared" si="160"/>
        <v>2</v>
      </c>
      <c r="D201" s="15">
        <v>1</v>
      </c>
      <c r="E201" s="15">
        <v>1</v>
      </c>
      <c r="F201" s="15">
        <v>0</v>
      </c>
      <c r="G201" s="15">
        <v>5</v>
      </c>
      <c r="H201" s="15">
        <v>2</v>
      </c>
      <c r="I201" s="15">
        <f t="shared" si="84"/>
        <v>4</v>
      </c>
      <c r="J201" s="15">
        <f t="shared" si="166"/>
        <v>2</v>
      </c>
      <c r="K201" s="15">
        <v>0</v>
      </c>
      <c r="L201" s="15">
        <v>1</v>
      </c>
      <c r="M201" s="15">
        <v>1</v>
      </c>
      <c r="N201" s="15">
        <v>2</v>
      </c>
      <c r="O201" s="15">
        <v>3</v>
      </c>
      <c r="P201" s="15">
        <f t="shared" si="85"/>
        <v>1</v>
      </c>
      <c r="Q201" s="15">
        <f t="shared" ref="Q201" si="179">C201+J201</f>
        <v>4</v>
      </c>
      <c r="R201" s="15">
        <f t="shared" ref="R201" si="180">D201+K201</f>
        <v>1</v>
      </c>
      <c r="S201" s="15">
        <f t="shared" ref="S201" si="181">E201+L201</f>
        <v>2</v>
      </c>
      <c r="T201" s="15">
        <f t="shared" ref="T201" si="182">F201+M201</f>
        <v>1</v>
      </c>
      <c r="U201" s="15">
        <f t="shared" ref="U201" si="183">G201+N201</f>
        <v>7</v>
      </c>
      <c r="V201" s="15">
        <f t="shared" ref="V201" si="184">H201+O201</f>
        <v>5</v>
      </c>
      <c r="W201" s="15">
        <f t="shared" ref="W201" si="185">I201+P201</f>
        <v>5</v>
      </c>
      <c r="X201" s="48" t="s">
        <v>467</v>
      </c>
      <c r="Y201" s="48" t="s">
        <v>607</v>
      </c>
      <c r="Z201" s="48"/>
      <c r="AA201" s="52" t="s">
        <v>519</v>
      </c>
      <c r="AB201" s="8" t="s">
        <v>636</v>
      </c>
      <c r="CT201" s="51"/>
      <c r="CU201" s="51"/>
      <c r="CV201" s="51"/>
      <c r="CW201" s="51"/>
      <c r="CX201" s="51"/>
      <c r="CY201" s="51"/>
      <c r="CZ201" s="51"/>
      <c r="DA201" s="51"/>
      <c r="DB201" s="51"/>
      <c r="DC201" s="51"/>
      <c r="DD201" s="51"/>
      <c r="DE201" s="51"/>
      <c r="DF201" s="51">
        <v>2</v>
      </c>
      <c r="DG201" s="51"/>
      <c r="DH201" s="51"/>
      <c r="DI201" s="51"/>
      <c r="DJ201" s="51"/>
      <c r="DK201" s="51"/>
      <c r="DL201" s="51">
        <v>3</v>
      </c>
      <c r="DM201" s="51"/>
      <c r="DN201" s="51"/>
      <c r="DO201" s="15">
        <f t="shared" si="139"/>
        <v>5</v>
      </c>
      <c r="DP201" s="15">
        <f t="shared" si="82"/>
        <v>0</v>
      </c>
      <c r="DQ201" s="15">
        <f t="shared" si="83"/>
        <v>0</v>
      </c>
      <c r="DU201" s="51"/>
      <c r="DV201" s="8"/>
    </row>
    <row r="202" spans="1:126" s="15" customFormat="1" x14ac:dyDescent="0.2">
      <c r="A202" s="15" t="s">
        <v>108</v>
      </c>
      <c r="B202" s="15">
        <f t="shared" si="159"/>
        <v>4</v>
      </c>
      <c r="C202" s="15">
        <f t="shared" si="160"/>
        <v>4</v>
      </c>
      <c r="D202" s="15">
        <v>2</v>
      </c>
      <c r="E202" s="15">
        <v>2</v>
      </c>
      <c r="F202" s="15">
        <v>0</v>
      </c>
      <c r="G202" s="15">
        <v>8</v>
      </c>
      <c r="H202" s="15">
        <v>4</v>
      </c>
      <c r="I202" s="15">
        <f t="shared" si="84"/>
        <v>8</v>
      </c>
      <c r="J202" s="15">
        <f t="shared" si="166"/>
        <v>4</v>
      </c>
      <c r="K202" s="15">
        <v>1</v>
      </c>
      <c r="L202" s="15">
        <v>1</v>
      </c>
      <c r="M202" s="15">
        <v>2</v>
      </c>
      <c r="N202" s="15">
        <v>2</v>
      </c>
      <c r="O202" s="15">
        <v>7</v>
      </c>
      <c r="P202" s="15">
        <f t="shared" si="85"/>
        <v>4</v>
      </c>
      <c r="Q202" s="15">
        <f t="shared" si="164"/>
        <v>8</v>
      </c>
      <c r="R202" s="15">
        <f t="shared" si="167"/>
        <v>3</v>
      </c>
      <c r="S202" s="15">
        <f t="shared" si="167"/>
        <v>3</v>
      </c>
      <c r="T202" s="15">
        <f t="shared" si="167"/>
        <v>2</v>
      </c>
      <c r="U202" s="15">
        <f t="shared" si="167"/>
        <v>10</v>
      </c>
      <c r="V202" s="15">
        <f t="shared" si="167"/>
        <v>11</v>
      </c>
      <c r="W202" s="15">
        <f t="shared" si="167"/>
        <v>12</v>
      </c>
      <c r="X202" s="48" t="s">
        <v>429</v>
      </c>
      <c r="Y202" s="48" t="s">
        <v>445</v>
      </c>
      <c r="Z202" s="48"/>
      <c r="AA202" s="52" t="s">
        <v>521</v>
      </c>
      <c r="AB202" s="8" t="s">
        <v>603</v>
      </c>
      <c r="CT202" s="51"/>
      <c r="CU202" s="51"/>
      <c r="CV202" s="51"/>
      <c r="CW202" s="51"/>
      <c r="CX202" s="51">
        <v>1</v>
      </c>
      <c r="CY202" s="51">
        <v>6</v>
      </c>
      <c r="CZ202" s="51">
        <v>3</v>
      </c>
      <c r="DA202" s="51">
        <v>2</v>
      </c>
      <c r="DB202" s="51"/>
      <c r="DC202" s="51"/>
      <c r="DD202" s="51"/>
      <c r="DE202" s="51"/>
      <c r="DF202" s="51"/>
      <c r="DG202" s="51"/>
      <c r="DH202" s="51"/>
      <c r="DI202" s="51"/>
      <c r="DJ202" s="51"/>
      <c r="DK202" s="51"/>
      <c r="DL202" s="51"/>
      <c r="DM202" s="51"/>
      <c r="DN202" s="51"/>
      <c r="DO202" s="15">
        <f t="shared" si="139"/>
        <v>12</v>
      </c>
      <c r="DP202" s="15">
        <f t="shared" si="82"/>
        <v>1</v>
      </c>
      <c r="DQ202" s="15">
        <f t="shared" si="83"/>
        <v>0</v>
      </c>
      <c r="DU202" s="51"/>
      <c r="DV202" s="8"/>
    </row>
    <row r="203" spans="1:126" s="15" customFormat="1" x14ac:dyDescent="0.2">
      <c r="A203" s="15" t="s">
        <v>294</v>
      </c>
      <c r="B203" s="15">
        <f t="shared" si="159"/>
        <v>3</v>
      </c>
      <c r="C203" s="15">
        <f t="shared" si="160"/>
        <v>3</v>
      </c>
      <c r="D203" s="15">
        <v>1</v>
      </c>
      <c r="E203" s="15">
        <v>1</v>
      </c>
      <c r="F203" s="15">
        <v>1</v>
      </c>
      <c r="G203" s="15">
        <v>4</v>
      </c>
      <c r="H203" s="15">
        <v>4</v>
      </c>
      <c r="I203" s="15">
        <f t="shared" si="84"/>
        <v>4</v>
      </c>
      <c r="J203" s="15">
        <f t="shared" si="166"/>
        <v>3</v>
      </c>
      <c r="K203" s="15">
        <v>1</v>
      </c>
      <c r="L203" s="15">
        <v>0</v>
      </c>
      <c r="M203" s="15">
        <v>2</v>
      </c>
      <c r="N203" s="15">
        <v>4</v>
      </c>
      <c r="O203" s="15">
        <v>5</v>
      </c>
      <c r="P203" s="15">
        <f t="shared" si="85"/>
        <v>3</v>
      </c>
      <c r="Q203" s="15">
        <f t="shared" si="164"/>
        <v>6</v>
      </c>
      <c r="R203" s="15">
        <f t="shared" si="167"/>
        <v>2</v>
      </c>
      <c r="S203" s="15">
        <f t="shared" si="167"/>
        <v>1</v>
      </c>
      <c r="T203" s="15">
        <f t="shared" si="167"/>
        <v>3</v>
      </c>
      <c r="U203" s="15">
        <f t="shared" si="167"/>
        <v>8</v>
      </c>
      <c r="V203" s="15">
        <f t="shared" si="167"/>
        <v>9</v>
      </c>
      <c r="W203" s="15">
        <f t="shared" si="167"/>
        <v>7</v>
      </c>
      <c r="X203" s="48" t="s">
        <v>395</v>
      </c>
      <c r="Y203" s="48" t="s">
        <v>413</v>
      </c>
      <c r="Z203" s="48"/>
      <c r="AA203" s="52" t="s">
        <v>529</v>
      </c>
      <c r="AB203" s="8" t="s">
        <v>602</v>
      </c>
      <c r="CT203" s="51">
        <v>3</v>
      </c>
      <c r="CU203" s="51">
        <v>1</v>
      </c>
      <c r="CV203" s="51">
        <v>3</v>
      </c>
      <c r="CW203" s="51"/>
      <c r="CX203" s="51"/>
      <c r="CY203" s="51"/>
      <c r="CZ203" s="51"/>
      <c r="DA203" s="51"/>
      <c r="DB203" s="51"/>
      <c r="DC203" s="51"/>
      <c r="DD203" s="51"/>
      <c r="DE203" s="51"/>
      <c r="DF203" s="51"/>
      <c r="DG203" s="51"/>
      <c r="DH203" s="51"/>
      <c r="DI203" s="51"/>
      <c r="DJ203" s="51"/>
      <c r="DK203" s="51"/>
      <c r="DL203" s="51"/>
      <c r="DM203" s="51"/>
      <c r="DN203" s="51"/>
      <c r="DO203" s="15">
        <f t="shared" si="139"/>
        <v>7</v>
      </c>
      <c r="DP203" s="15">
        <f t="shared" si="82"/>
        <v>0</v>
      </c>
      <c r="DQ203" s="15">
        <f t="shared" si="83"/>
        <v>0</v>
      </c>
      <c r="DU203" s="51"/>
      <c r="DV203" s="8"/>
    </row>
    <row r="204" spans="1:126" s="15" customFormat="1" x14ac:dyDescent="0.2">
      <c r="A204" s="15" t="s">
        <v>114</v>
      </c>
      <c r="B204" s="15">
        <f t="shared" si="159"/>
        <v>2</v>
      </c>
      <c r="C204" s="15">
        <f t="shared" si="160"/>
        <v>2</v>
      </c>
      <c r="D204" s="15">
        <v>1</v>
      </c>
      <c r="E204" s="15">
        <v>1</v>
      </c>
      <c r="F204" s="15">
        <v>0</v>
      </c>
      <c r="G204" s="15">
        <v>3</v>
      </c>
      <c r="H204" s="15">
        <v>2</v>
      </c>
      <c r="I204" s="15">
        <f t="shared" si="84"/>
        <v>4</v>
      </c>
      <c r="J204" s="15">
        <f t="shared" si="166"/>
        <v>2</v>
      </c>
      <c r="K204" s="15">
        <v>0</v>
      </c>
      <c r="L204" s="15">
        <v>0</v>
      </c>
      <c r="M204" s="15">
        <v>2</v>
      </c>
      <c r="N204" s="15">
        <v>1</v>
      </c>
      <c r="O204" s="15">
        <v>6</v>
      </c>
      <c r="P204" s="15">
        <f t="shared" si="85"/>
        <v>0</v>
      </c>
      <c r="Q204" s="15">
        <f t="shared" si="164"/>
        <v>4</v>
      </c>
      <c r="R204" s="15">
        <f t="shared" si="167"/>
        <v>1</v>
      </c>
      <c r="S204" s="15">
        <f t="shared" si="167"/>
        <v>1</v>
      </c>
      <c r="T204" s="15">
        <f t="shared" si="167"/>
        <v>2</v>
      </c>
      <c r="U204" s="15">
        <f t="shared" si="167"/>
        <v>4</v>
      </c>
      <c r="V204" s="15">
        <f t="shared" si="167"/>
        <v>8</v>
      </c>
      <c r="W204" s="15">
        <f t="shared" si="167"/>
        <v>4</v>
      </c>
      <c r="X204" s="48" t="s">
        <v>438</v>
      </c>
      <c r="Y204" s="48" t="s">
        <v>445</v>
      </c>
      <c r="Z204" s="48"/>
      <c r="AA204" s="52" t="s">
        <v>524</v>
      </c>
      <c r="AB204" s="8" t="s">
        <v>603</v>
      </c>
      <c r="CT204" s="51"/>
      <c r="CU204" s="51"/>
      <c r="CV204" s="51"/>
      <c r="CW204" s="51"/>
      <c r="CX204" s="51"/>
      <c r="CY204" s="51"/>
      <c r="CZ204" s="51">
        <v>3</v>
      </c>
      <c r="DA204" s="51">
        <v>1</v>
      </c>
      <c r="DB204" s="51"/>
      <c r="DC204" s="51"/>
      <c r="DD204" s="51"/>
      <c r="DE204" s="51"/>
      <c r="DF204" s="51"/>
      <c r="DG204" s="51"/>
      <c r="DH204" s="51"/>
      <c r="DI204" s="51"/>
      <c r="DJ204" s="51"/>
      <c r="DK204" s="51"/>
      <c r="DL204" s="51"/>
      <c r="DM204" s="51"/>
      <c r="DN204" s="51"/>
      <c r="DO204" s="15">
        <f t="shared" si="139"/>
        <v>4</v>
      </c>
      <c r="DP204" s="15">
        <f t="shared" si="82"/>
        <v>0</v>
      </c>
      <c r="DQ204" s="15">
        <f t="shared" si="83"/>
        <v>0</v>
      </c>
      <c r="DU204" s="51"/>
      <c r="DV204" s="8"/>
    </row>
    <row r="205" spans="1:126" s="15" customFormat="1" x14ac:dyDescent="0.2">
      <c r="A205" s="15" t="s">
        <v>475</v>
      </c>
      <c r="B205" s="15">
        <f t="shared" ref="B205" si="186">MAX(C205,J205)</f>
        <v>1</v>
      </c>
      <c r="C205" s="15">
        <f t="shared" si="160"/>
        <v>1</v>
      </c>
      <c r="D205" s="15">
        <v>0</v>
      </c>
      <c r="E205" s="15">
        <v>0</v>
      </c>
      <c r="F205" s="15">
        <v>1</v>
      </c>
      <c r="G205" s="15">
        <v>0</v>
      </c>
      <c r="H205" s="15">
        <v>1</v>
      </c>
      <c r="I205" s="15">
        <f t="shared" si="84"/>
        <v>0</v>
      </c>
      <c r="J205" s="15">
        <f t="shared" ref="J205" si="187">SUM(K205:M205)</f>
        <v>1</v>
      </c>
      <c r="K205" s="15">
        <v>1</v>
      </c>
      <c r="L205" s="15">
        <v>0</v>
      </c>
      <c r="M205" s="15">
        <v>0</v>
      </c>
      <c r="N205" s="15">
        <v>1</v>
      </c>
      <c r="O205" s="15">
        <v>0</v>
      </c>
      <c r="P205" s="15">
        <f t="shared" si="85"/>
        <v>3</v>
      </c>
      <c r="Q205" s="15">
        <f t="shared" si="164"/>
        <v>2</v>
      </c>
      <c r="R205" s="15">
        <f t="shared" si="167"/>
        <v>1</v>
      </c>
      <c r="S205" s="15">
        <f t="shared" si="167"/>
        <v>0</v>
      </c>
      <c r="T205" s="15">
        <f t="shared" si="167"/>
        <v>1</v>
      </c>
      <c r="U205" s="15">
        <f t="shared" si="167"/>
        <v>1</v>
      </c>
      <c r="V205" s="15">
        <f t="shared" si="167"/>
        <v>1</v>
      </c>
      <c r="W205" s="15">
        <f t="shared" si="167"/>
        <v>3</v>
      </c>
      <c r="X205" s="48" t="s">
        <v>467</v>
      </c>
      <c r="Y205" s="48" t="s">
        <v>467</v>
      </c>
      <c r="Z205" s="48"/>
      <c r="AA205" s="52" t="s">
        <v>525</v>
      </c>
      <c r="AB205" s="8" t="s">
        <v>601</v>
      </c>
      <c r="CT205" s="51"/>
      <c r="CU205" s="51"/>
      <c r="CV205" s="51"/>
      <c r="CW205" s="51"/>
      <c r="CX205" s="51"/>
      <c r="CY205" s="51"/>
      <c r="CZ205" s="51"/>
      <c r="DA205" s="51"/>
      <c r="DB205" s="51"/>
      <c r="DC205" s="51"/>
      <c r="DD205" s="51"/>
      <c r="DE205" s="51"/>
      <c r="DF205" s="51">
        <v>3</v>
      </c>
      <c r="DG205" s="51"/>
      <c r="DH205" s="51"/>
      <c r="DI205" s="51"/>
      <c r="DJ205" s="51"/>
      <c r="DK205" s="51"/>
      <c r="DL205" s="51"/>
      <c r="DM205" s="51"/>
      <c r="DN205" s="51"/>
      <c r="DO205" s="15">
        <f t="shared" si="139"/>
        <v>3</v>
      </c>
      <c r="DP205" s="15">
        <f t="shared" si="82"/>
        <v>0</v>
      </c>
      <c r="DQ205" s="15">
        <f t="shared" si="83"/>
        <v>0</v>
      </c>
      <c r="DU205" s="51"/>
      <c r="DV205" s="8"/>
    </row>
    <row r="206" spans="1:126" s="15" customFormat="1" x14ac:dyDescent="0.2">
      <c r="A206" s="15" t="s">
        <v>403</v>
      </c>
      <c r="B206" s="15">
        <f t="shared" si="159"/>
        <v>4</v>
      </c>
      <c r="C206" s="15">
        <f t="shared" si="160"/>
        <v>4</v>
      </c>
      <c r="D206" s="15">
        <v>1</v>
      </c>
      <c r="E206" s="15">
        <v>2</v>
      </c>
      <c r="F206" s="15">
        <v>1</v>
      </c>
      <c r="G206" s="15">
        <v>4</v>
      </c>
      <c r="H206" s="15">
        <v>4</v>
      </c>
      <c r="I206" s="15">
        <f t="shared" si="84"/>
        <v>5</v>
      </c>
      <c r="J206" s="15">
        <f t="shared" si="166"/>
        <v>4</v>
      </c>
      <c r="K206" s="15">
        <v>2</v>
      </c>
      <c r="L206" s="15">
        <v>1</v>
      </c>
      <c r="M206" s="15">
        <v>1</v>
      </c>
      <c r="N206" s="15">
        <v>5</v>
      </c>
      <c r="O206" s="15">
        <v>6</v>
      </c>
      <c r="P206" s="15">
        <f t="shared" si="85"/>
        <v>7</v>
      </c>
      <c r="Q206" s="15">
        <f t="shared" si="164"/>
        <v>8</v>
      </c>
      <c r="R206" s="15">
        <f t="shared" si="167"/>
        <v>3</v>
      </c>
      <c r="S206" s="15">
        <f t="shared" si="167"/>
        <v>3</v>
      </c>
      <c r="T206" s="15">
        <f t="shared" si="167"/>
        <v>2</v>
      </c>
      <c r="U206" s="15">
        <f t="shared" si="167"/>
        <v>9</v>
      </c>
      <c r="V206" s="15">
        <f t="shared" si="167"/>
        <v>10</v>
      </c>
      <c r="W206" s="15">
        <f t="shared" si="167"/>
        <v>12</v>
      </c>
      <c r="X206" s="48" t="s">
        <v>395</v>
      </c>
      <c r="Y206" s="48" t="s">
        <v>429</v>
      </c>
      <c r="Z206" s="48"/>
      <c r="AA206" s="52"/>
      <c r="AB206" s="8"/>
      <c r="CT206" s="51">
        <v>1</v>
      </c>
      <c r="CU206" s="51"/>
      <c r="CV206" s="51">
        <v>6</v>
      </c>
      <c r="CW206" s="51">
        <v>4</v>
      </c>
      <c r="CX206" s="51">
        <v>1</v>
      </c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15">
        <f t="shared" si="139"/>
        <v>12</v>
      </c>
      <c r="DP206" s="15">
        <f t="shared" si="82"/>
        <v>1</v>
      </c>
      <c r="DQ206" s="15">
        <f t="shared" si="83"/>
        <v>0</v>
      </c>
      <c r="DU206" s="51"/>
      <c r="DV206" s="8"/>
    </row>
    <row r="207" spans="1:126" s="15" customFormat="1" x14ac:dyDescent="0.2">
      <c r="A207" s="15" t="s">
        <v>118</v>
      </c>
      <c r="B207" s="15">
        <f t="shared" si="159"/>
        <v>1</v>
      </c>
      <c r="C207" s="15">
        <f t="shared" si="160"/>
        <v>1</v>
      </c>
      <c r="D207" s="15">
        <v>0</v>
      </c>
      <c r="E207" s="15">
        <v>0</v>
      </c>
      <c r="F207" s="15">
        <v>1</v>
      </c>
      <c r="G207" s="15">
        <v>1</v>
      </c>
      <c r="H207" s="15">
        <v>3</v>
      </c>
      <c r="I207" s="15">
        <f t="shared" si="84"/>
        <v>0</v>
      </c>
      <c r="J207" s="15">
        <f t="shared" ref="J207:J208" si="188">SUM(K207:M207)</f>
        <v>1</v>
      </c>
      <c r="K207" s="15">
        <v>0</v>
      </c>
      <c r="L207" s="15">
        <v>1</v>
      </c>
      <c r="M207" s="15">
        <v>0</v>
      </c>
      <c r="N207" s="15">
        <v>1</v>
      </c>
      <c r="O207" s="15">
        <v>1</v>
      </c>
      <c r="P207" s="15">
        <f t="shared" si="85"/>
        <v>1</v>
      </c>
      <c r="Q207" s="15">
        <f t="shared" si="164"/>
        <v>2</v>
      </c>
      <c r="R207" s="15">
        <f t="shared" si="167"/>
        <v>0</v>
      </c>
      <c r="S207" s="15">
        <f t="shared" si="167"/>
        <v>1</v>
      </c>
      <c r="T207" s="15">
        <f t="shared" si="167"/>
        <v>1</v>
      </c>
      <c r="U207" s="15">
        <f t="shared" si="167"/>
        <v>2</v>
      </c>
      <c r="V207" s="15">
        <f t="shared" si="167"/>
        <v>4</v>
      </c>
      <c r="W207" s="15">
        <f t="shared" si="167"/>
        <v>1</v>
      </c>
      <c r="X207" s="48" t="s">
        <v>607</v>
      </c>
      <c r="Y207" s="48" t="s">
        <v>607</v>
      </c>
      <c r="Z207" s="48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>
        <v>1</v>
      </c>
      <c r="DM207" s="51"/>
      <c r="DN207" s="51"/>
      <c r="DO207" s="15">
        <f t="shared" si="139"/>
        <v>1</v>
      </c>
      <c r="DP207" s="15">
        <f t="shared" si="82"/>
        <v>0</v>
      </c>
      <c r="DQ207" s="15">
        <f t="shared" si="83"/>
        <v>0</v>
      </c>
      <c r="DU207" s="51"/>
      <c r="DV207" s="8"/>
    </row>
    <row r="208" spans="1:126" s="15" customFormat="1" x14ac:dyDescent="0.2">
      <c r="A208" s="15" t="s">
        <v>120</v>
      </c>
      <c r="B208" s="15">
        <f t="shared" si="159"/>
        <v>2</v>
      </c>
      <c r="C208" s="15">
        <f t="shared" si="160"/>
        <v>2</v>
      </c>
      <c r="D208" s="15">
        <v>0</v>
      </c>
      <c r="E208" s="15">
        <v>2</v>
      </c>
      <c r="F208" s="15">
        <v>0</v>
      </c>
      <c r="G208" s="15">
        <v>2</v>
      </c>
      <c r="H208" s="15">
        <v>2</v>
      </c>
      <c r="I208" s="15">
        <f t="shared" si="84"/>
        <v>2</v>
      </c>
      <c r="J208" s="15">
        <f t="shared" si="188"/>
        <v>2</v>
      </c>
      <c r="K208" s="15">
        <v>0</v>
      </c>
      <c r="L208" s="15">
        <v>0</v>
      </c>
      <c r="M208" s="15">
        <v>2</v>
      </c>
      <c r="N208" s="15">
        <v>0</v>
      </c>
      <c r="O208" s="15">
        <v>4</v>
      </c>
      <c r="P208" s="15">
        <f t="shared" si="85"/>
        <v>0</v>
      </c>
      <c r="Q208" s="15">
        <f t="shared" si="164"/>
        <v>4</v>
      </c>
      <c r="R208" s="15">
        <f t="shared" si="167"/>
        <v>0</v>
      </c>
      <c r="S208" s="15">
        <f t="shared" si="167"/>
        <v>2</v>
      </c>
      <c r="T208" s="15">
        <f t="shared" si="167"/>
        <v>2</v>
      </c>
      <c r="U208" s="15">
        <f t="shared" si="167"/>
        <v>2</v>
      </c>
      <c r="V208" s="15">
        <f t="shared" si="167"/>
        <v>6</v>
      </c>
      <c r="W208" s="15">
        <f t="shared" si="167"/>
        <v>2</v>
      </c>
      <c r="X208" s="48" t="s">
        <v>607</v>
      </c>
      <c r="Y208" s="48" t="s">
        <v>311</v>
      </c>
      <c r="Z208" s="48"/>
      <c r="CT208" s="51"/>
      <c r="CU208" s="51"/>
      <c r="CV208" s="51"/>
      <c r="CW208" s="51"/>
      <c r="CX208" s="51"/>
      <c r="CY208" s="51"/>
      <c r="CZ208" s="51"/>
      <c r="DA208" s="51"/>
      <c r="DB208" s="51"/>
      <c r="DC208" s="51"/>
      <c r="DD208" s="51"/>
      <c r="DE208" s="51"/>
      <c r="DF208" s="51"/>
      <c r="DG208" s="51"/>
      <c r="DH208" s="51"/>
      <c r="DI208" s="51"/>
      <c r="DJ208" s="51"/>
      <c r="DK208" s="51"/>
      <c r="DL208" s="51">
        <v>1</v>
      </c>
      <c r="DM208" s="51">
        <v>1</v>
      </c>
      <c r="DN208" s="51"/>
      <c r="DO208" s="15">
        <f t="shared" si="139"/>
        <v>2</v>
      </c>
      <c r="DP208" s="15">
        <f t="shared" si="82"/>
        <v>0</v>
      </c>
      <c r="DQ208" s="15">
        <f t="shared" si="83"/>
        <v>0</v>
      </c>
      <c r="DU208" s="51"/>
      <c r="DV208" s="8"/>
    </row>
    <row r="209" spans="1:126" s="15" customFormat="1" x14ac:dyDescent="0.2">
      <c r="A209" s="15" t="s">
        <v>617</v>
      </c>
      <c r="B209" s="15">
        <f t="shared" si="159"/>
        <v>1</v>
      </c>
      <c r="C209" s="15">
        <f t="shared" si="160"/>
        <v>1</v>
      </c>
      <c r="D209" s="15">
        <v>1</v>
      </c>
      <c r="E209" s="15">
        <v>0</v>
      </c>
      <c r="F209" s="15">
        <v>0</v>
      </c>
      <c r="G209" s="15">
        <v>2</v>
      </c>
      <c r="H209" s="15">
        <v>0</v>
      </c>
      <c r="I209" s="15">
        <f t="shared" si="84"/>
        <v>3</v>
      </c>
      <c r="J209" s="15">
        <f t="shared" ref="J209" si="189">SUM(K209:M209)</f>
        <v>1</v>
      </c>
      <c r="K209" s="15">
        <v>1</v>
      </c>
      <c r="L209" s="15">
        <v>0</v>
      </c>
      <c r="M209" s="15">
        <v>0</v>
      </c>
      <c r="N209" s="15">
        <v>2</v>
      </c>
      <c r="O209" s="15">
        <v>1</v>
      </c>
      <c r="P209" s="15">
        <f t="shared" si="85"/>
        <v>3</v>
      </c>
      <c r="Q209" s="15">
        <f t="shared" si="164"/>
        <v>2</v>
      </c>
      <c r="R209" s="15">
        <f t="shared" si="167"/>
        <v>2</v>
      </c>
      <c r="S209" s="15">
        <f t="shared" si="167"/>
        <v>0</v>
      </c>
      <c r="T209" s="15">
        <f t="shared" si="167"/>
        <v>0</v>
      </c>
      <c r="U209" s="15">
        <f t="shared" si="167"/>
        <v>4</v>
      </c>
      <c r="V209" s="15">
        <f t="shared" si="167"/>
        <v>1</v>
      </c>
      <c r="W209" s="15">
        <f t="shared" si="167"/>
        <v>6</v>
      </c>
      <c r="X209" s="48" t="s">
        <v>311</v>
      </c>
      <c r="Y209" s="48" t="s">
        <v>311</v>
      </c>
      <c r="Z209" s="48"/>
      <c r="CT209" s="51"/>
      <c r="CU209" s="51"/>
      <c r="CV209" s="51"/>
      <c r="CW209" s="51"/>
      <c r="CX209" s="51"/>
      <c r="CY209" s="51"/>
      <c r="CZ209" s="51"/>
      <c r="DA209" s="51"/>
      <c r="DB209" s="51"/>
      <c r="DC209" s="51"/>
      <c r="DD209" s="51"/>
      <c r="DE209" s="51"/>
      <c r="DF209" s="51"/>
      <c r="DG209" s="51"/>
      <c r="DH209" s="51"/>
      <c r="DI209" s="51"/>
      <c r="DJ209" s="51"/>
      <c r="DK209" s="51"/>
      <c r="DL209" s="51"/>
      <c r="DM209" s="51">
        <v>6</v>
      </c>
      <c r="DN209" s="51"/>
      <c r="DO209" s="15">
        <f t="shared" si="139"/>
        <v>6</v>
      </c>
      <c r="DP209" s="15">
        <f t="shared" si="82"/>
        <v>1</v>
      </c>
      <c r="DQ209" s="15">
        <f t="shared" si="83"/>
        <v>0</v>
      </c>
      <c r="DU209" s="51"/>
      <c r="DV209" s="8"/>
    </row>
    <row r="210" spans="1:126" s="15" customFormat="1" x14ac:dyDescent="0.2">
      <c r="A210" s="15" t="s">
        <v>298</v>
      </c>
      <c r="B210" s="15">
        <f t="shared" ref="B210:B224" si="190">MAX(C210,J210)</f>
        <v>4</v>
      </c>
      <c r="C210" s="15">
        <f t="shared" ref="C210:C224" si="191">SUM(D210:F210)</f>
        <v>4</v>
      </c>
      <c r="D210" s="15">
        <v>1</v>
      </c>
      <c r="E210" s="15">
        <v>2</v>
      </c>
      <c r="F210" s="15">
        <v>1</v>
      </c>
      <c r="G210" s="15">
        <v>2</v>
      </c>
      <c r="H210" s="15">
        <v>2</v>
      </c>
      <c r="I210" s="15">
        <f t="shared" si="84"/>
        <v>5</v>
      </c>
      <c r="J210" s="15">
        <f t="shared" si="166"/>
        <v>4</v>
      </c>
      <c r="K210" s="15">
        <v>0</v>
      </c>
      <c r="L210" s="15">
        <v>1</v>
      </c>
      <c r="M210" s="15">
        <v>3</v>
      </c>
      <c r="N210" s="15">
        <v>2</v>
      </c>
      <c r="O210" s="15">
        <v>6</v>
      </c>
      <c r="P210" s="15">
        <f t="shared" si="85"/>
        <v>1</v>
      </c>
      <c r="Q210" s="15">
        <f t="shared" si="164"/>
        <v>8</v>
      </c>
      <c r="R210" s="15">
        <f t="shared" ref="R210:R226" si="192">D210+K210</f>
        <v>1</v>
      </c>
      <c r="S210" s="15">
        <f t="shared" ref="S210:S226" si="193">E210+L210</f>
        <v>3</v>
      </c>
      <c r="T210" s="15">
        <f t="shared" ref="T210:T226" si="194">F210+M210</f>
        <v>4</v>
      </c>
      <c r="U210" s="15">
        <f t="shared" ref="U210:U226" si="195">G210+N210</f>
        <v>4</v>
      </c>
      <c r="V210" s="15">
        <f t="shared" ref="V210:V226" si="196">H210+O210</f>
        <v>8</v>
      </c>
      <c r="W210" s="15">
        <f t="shared" ref="W210:W226" si="197">I210+P210</f>
        <v>6</v>
      </c>
      <c r="X210" s="48" t="s">
        <v>413</v>
      </c>
      <c r="Y210" s="48" t="s">
        <v>433</v>
      </c>
      <c r="Z210" s="48"/>
      <c r="CT210" s="51"/>
      <c r="CU210" s="51"/>
      <c r="CV210" s="51">
        <v>3</v>
      </c>
      <c r="CW210" s="51">
        <v>1</v>
      </c>
      <c r="CX210" s="51">
        <v>1</v>
      </c>
      <c r="CY210" s="51">
        <v>1</v>
      </c>
      <c r="CZ210" s="51"/>
      <c r="DA210" s="51"/>
      <c r="DB210" s="51"/>
      <c r="DC210" s="51"/>
      <c r="DD210" s="51"/>
      <c r="DE210" s="51"/>
      <c r="DF210" s="51"/>
      <c r="DG210" s="51"/>
      <c r="DH210" s="51"/>
      <c r="DI210" s="51"/>
      <c r="DJ210" s="51"/>
      <c r="DK210" s="51"/>
      <c r="DL210" s="51"/>
      <c r="DM210" s="51"/>
      <c r="DN210" s="51"/>
      <c r="DO210" s="15">
        <f t="shared" si="139"/>
        <v>6</v>
      </c>
      <c r="DP210" s="15">
        <f t="shared" si="82"/>
        <v>0</v>
      </c>
      <c r="DQ210" s="15">
        <f t="shared" si="83"/>
        <v>0</v>
      </c>
      <c r="DU210" s="51"/>
      <c r="DV210" s="8"/>
    </row>
    <row r="211" spans="1:126" s="15" customFormat="1" x14ac:dyDescent="0.2">
      <c r="A211" s="15" t="s">
        <v>132</v>
      </c>
      <c r="B211" s="15">
        <f t="shared" si="190"/>
        <v>2</v>
      </c>
      <c r="C211" s="15">
        <f t="shared" si="191"/>
        <v>2</v>
      </c>
      <c r="D211" s="15">
        <v>1</v>
      </c>
      <c r="E211" s="15">
        <v>0</v>
      </c>
      <c r="F211" s="15">
        <v>1</v>
      </c>
      <c r="G211" s="15">
        <v>2</v>
      </c>
      <c r="H211" s="15">
        <v>3</v>
      </c>
      <c r="I211" s="15">
        <f t="shared" ref="I211" si="198">D211*3+E211</f>
        <v>3</v>
      </c>
      <c r="J211" s="15">
        <f t="shared" si="166"/>
        <v>1</v>
      </c>
      <c r="K211" s="15">
        <v>0</v>
      </c>
      <c r="L211" s="15">
        <v>1</v>
      </c>
      <c r="M211" s="15">
        <v>0</v>
      </c>
      <c r="N211" s="15">
        <v>0</v>
      </c>
      <c r="O211" s="15">
        <v>0</v>
      </c>
      <c r="P211" s="15">
        <f t="shared" ref="P211" si="199">K211*3+L211</f>
        <v>1</v>
      </c>
      <c r="Q211" s="15">
        <f t="shared" ref="Q211" si="200">C211+J211</f>
        <v>3</v>
      </c>
      <c r="R211" s="15">
        <f t="shared" si="192"/>
        <v>1</v>
      </c>
      <c r="S211" s="15">
        <f t="shared" si="193"/>
        <v>1</v>
      </c>
      <c r="T211" s="15">
        <f t="shared" si="194"/>
        <v>1</v>
      </c>
      <c r="U211" s="15">
        <f t="shared" si="195"/>
        <v>2</v>
      </c>
      <c r="V211" s="15">
        <f t="shared" si="196"/>
        <v>3</v>
      </c>
      <c r="W211" s="15">
        <f t="shared" si="197"/>
        <v>4</v>
      </c>
      <c r="X211" s="48" t="s">
        <v>311</v>
      </c>
      <c r="Y211" s="48" t="s">
        <v>706</v>
      </c>
      <c r="Z211" s="48"/>
      <c r="CT211" s="51"/>
      <c r="CU211" s="51"/>
      <c r="CV211" s="51"/>
      <c r="CW211" s="51"/>
      <c r="CX211" s="51"/>
      <c r="CY211" s="51"/>
      <c r="CZ211" s="51"/>
      <c r="DA211" s="51"/>
      <c r="DB211" s="51"/>
      <c r="DC211" s="51"/>
      <c r="DD211" s="51"/>
      <c r="DE211" s="51"/>
      <c r="DF211" s="51"/>
      <c r="DG211" s="51"/>
      <c r="DH211" s="51"/>
      <c r="DI211" s="51"/>
      <c r="DJ211" s="51"/>
      <c r="DK211" s="51"/>
      <c r="DL211" s="51"/>
      <c r="DM211" s="51">
        <v>1</v>
      </c>
      <c r="DN211" s="51">
        <v>3</v>
      </c>
      <c r="DO211" s="15">
        <f t="shared" si="139"/>
        <v>4</v>
      </c>
      <c r="DP211" s="15">
        <f t="shared" si="82"/>
        <v>0</v>
      </c>
      <c r="DQ211" s="15">
        <f t="shared" si="83"/>
        <v>0</v>
      </c>
      <c r="DU211" s="51"/>
      <c r="DV211" s="8"/>
    </row>
    <row r="212" spans="1:126" s="15" customFormat="1" x14ac:dyDescent="0.2">
      <c r="A212" s="15" t="s">
        <v>377</v>
      </c>
      <c r="B212" s="15">
        <f t="shared" si="190"/>
        <v>5</v>
      </c>
      <c r="C212" s="15">
        <f t="shared" si="191"/>
        <v>5</v>
      </c>
      <c r="D212" s="15">
        <v>3</v>
      </c>
      <c r="E212" s="15">
        <v>1</v>
      </c>
      <c r="F212" s="15">
        <v>1</v>
      </c>
      <c r="G212" s="15">
        <v>9</v>
      </c>
      <c r="H212" s="15">
        <v>4</v>
      </c>
      <c r="I212" s="15">
        <f t="shared" si="84"/>
        <v>10</v>
      </c>
      <c r="J212" s="15">
        <f t="shared" si="166"/>
        <v>5</v>
      </c>
      <c r="K212" s="15">
        <v>3</v>
      </c>
      <c r="L212" s="15">
        <v>1</v>
      </c>
      <c r="M212" s="15">
        <v>1</v>
      </c>
      <c r="N212" s="15">
        <v>7</v>
      </c>
      <c r="O212" s="15">
        <v>3</v>
      </c>
      <c r="P212" s="15">
        <f t="shared" si="85"/>
        <v>10</v>
      </c>
      <c r="Q212" s="15">
        <f t="shared" si="164"/>
        <v>10</v>
      </c>
      <c r="R212" s="15">
        <f t="shared" si="192"/>
        <v>6</v>
      </c>
      <c r="S212" s="15">
        <f t="shared" si="193"/>
        <v>2</v>
      </c>
      <c r="T212" s="15">
        <f t="shared" si="194"/>
        <v>2</v>
      </c>
      <c r="U212" s="15">
        <f t="shared" si="195"/>
        <v>16</v>
      </c>
      <c r="V212" s="15">
        <f t="shared" si="196"/>
        <v>7</v>
      </c>
      <c r="W212" s="15">
        <f t="shared" si="197"/>
        <v>20</v>
      </c>
      <c r="X212" s="48" t="s">
        <v>413</v>
      </c>
      <c r="Y212" s="48" t="s">
        <v>438</v>
      </c>
      <c r="Z212" s="48"/>
      <c r="AA212" s="54" t="s">
        <v>714</v>
      </c>
      <c r="CT212" s="51"/>
      <c r="CU212" s="51"/>
      <c r="CV212" s="51">
        <v>6</v>
      </c>
      <c r="CW212" s="51">
        <v>1</v>
      </c>
      <c r="CX212" s="51">
        <v>3</v>
      </c>
      <c r="CY212" s="51">
        <v>4</v>
      </c>
      <c r="CZ212" s="51">
        <v>6</v>
      </c>
      <c r="DA212" s="51"/>
      <c r="DB212" s="51"/>
      <c r="DC212" s="51"/>
      <c r="DD212" s="51"/>
      <c r="DE212" s="51"/>
      <c r="DF212" s="51"/>
      <c r="DG212" s="51"/>
      <c r="DH212" s="51"/>
      <c r="DI212" s="51"/>
      <c r="DJ212" s="51"/>
      <c r="DK212" s="51"/>
      <c r="DL212" s="51"/>
      <c r="DM212" s="51"/>
      <c r="DN212" s="51"/>
      <c r="DO212" s="15">
        <f t="shared" si="139"/>
        <v>20</v>
      </c>
      <c r="DP212" s="15">
        <f t="shared" si="82"/>
        <v>2</v>
      </c>
      <c r="DQ212" s="15">
        <f t="shared" si="83"/>
        <v>0</v>
      </c>
      <c r="DU212" s="51"/>
      <c r="DV212" s="8"/>
    </row>
    <row r="213" spans="1:126" s="15" customFormat="1" x14ac:dyDescent="0.2">
      <c r="A213" s="15" t="s">
        <v>423</v>
      </c>
      <c r="B213" s="15">
        <f t="shared" si="190"/>
        <v>3</v>
      </c>
      <c r="C213" s="15">
        <f t="shared" si="191"/>
        <v>3</v>
      </c>
      <c r="D213" s="15">
        <v>0</v>
      </c>
      <c r="E213" s="15">
        <v>1</v>
      </c>
      <c r="F213" s="15">
        <v>2</v>
      </c>
      <c r="G213" s="15">
        <v>3</v>
      </c>
      <c r="H213" s="15">
        <v>6</v>
      </c>
      <c r="I213" s="15">
        <f t="shared" si="84"/>
        <v>1</v>
      </c>
      <c r="J213" s="15">
        <f t="shared" si="166"/>
        <v>3</v>
      </c>
      <c r="K213" s="15">
        <v>0</v>
      </c>
      <c r="L213" s="15">
        <v>1</v>
      </c>
      <c r="M213" s="15">
        <v>2</v>
      </c>
      <c r="N213" s="15">
        <v>1</v>
      </c>
      <c r="O213" s="15">
        <v>5</v>
      </c>
      <c r="P213" s="15">
        <f t="shared" si="85"/>
        <v>1</v>
      </c>
      <c r="Q213" s="15">
        <f t="shared" si="164"/>
        <v>6</v>
      </c>
      <c r="R213" s="15">
        <f t="shared" si="192"/>
        <v>0</v>
      </c>
      <c r="S213" s="15">
        <f t="shared" si="193"/>
        <v>2</v>
      </c>
      <c r="T213" s="15">
        <f t="shared" si="194"/>
        <v>4</v>
      </c>
      <c r="U213" s="15">
        <f t="shared" si="195"/>
        <v>4</v>
      </c>
      <c r="V213" s="15">
        <f t="shared" si="196"/>
        <v>11</v>
      </c>
      <c r="W213" s="15">
        <f t="shared" si="197"/>
        <v>2</v>
      </c>
      <c r="X213" s="48" t="s">
        <v>417</v>
      </c>
      <c r="Y213" s="48" t="s">
        <v>433</v>
      </c>
      <c r="Z213" s="48"/>
      <c r="AA213" s="53"/>
      <c r="CT213" s="51"/>
      <c r="CU213" s="51"/>
      <c r="CV213" s="51"/>
      <c r="CW213" s="51">
        <v>0</v>
      </c>
      <c r="CX213" s="51">
        <v>2</v>
      </c>
      <c r="CY213" s="51">
        <v>0</v>
      </c>
      <c r="CZ213" s="51"/>
      <c r="DA213" s="51"/>
      <c r="DB213" s="51"/>
      <c r="DC213" s="51"/>
      <c r="DD213" s="51"/>
      <c r="DE213" s="51"/>
      <c r="DF213" s="51"/>
      <c r="DG213" s="51"/>
      <c r="DH213" s="51"/>
      <c r="DI213" s="51"/>
      <c r="DJ213" s="51"/>
      <c r="DK213" s="51"/>
      <c r="DL213" s="51"/>
      <c r="DM213" s="51"/>
      <c r="DN213" s="51"/>
      <c r="DO213" s="15">
        <f t="shared" si="139"/>
        <v>2</v>
      </c>
      <c r="DP213" s="15">
        <f t="shared" si="82"/>
        <v>0</v>
      </c>
      <c r="DQ213" s="15">
        <f t="shared" si="83"/>
        <v>2</v>
      </c>
      <c r="DU213" s="51"/>
      <c r="DV213" s="8"/>
    </row>
    <row r="214" spans="1:126" s="15" customFormat="1" x14ac:dyDescent="0.2">
      <c r="A214" s="15" t="s">
        <v>134</v>
      </c>
      <c r="B214" s="15">
        <f t="shared" si="190"/>
        <v>2</v>
      </c>
      <c r="C214" s="15">
        <f t="shared" si="191"/>
        <v>2</v>
      </c>
      <c r="D214" s="15">
        <v>1</v>
      </c>
      <c r="E214" s="15">
        <v>0</v>
      </c>
      <c r="F214" s="15">
        <v>1</v>
      </c>
      <c r="G214" s="15">
        <v>3</v>
      </c>
      <c r="H214" s="15">
        <v>3</v>
      </c>
      <c r="I214" s="15">
        <f t="shared" si="84"/>
        <v>3</v>
      </c>
      <c r="J214" s="15">
        <f t="shared" si="166"/>
        <v>2</v>
      </c>
      <c r="K214" s="15">
        <v>0</v>
      </c>
      <c r="L214" s="15">
        <v>1</v>
      </c>
      <c r="M214" s="15">
        <v>1</v>
      </c>
      <c r="N214" s="15">
        <v>3</v>
      </c>
      <c r="O214" s="15">
        <v>7</v>
      </c>
      <c r="P214" s="15">
        <f t="shared" si="85"/>
        <v>1</v>
      </c>
      <c r="Q214" s="15">
        <f t="shared" si="164"/>
        <v>4</v>
      </c>
      <c r="R214" s="15">
        <f t="shared" si="192"/>
        <v>1</v>
      </c>
      <c r="S214" s="15">
        <f t="shared" si="193"/>
        <v>1</v>
      </c>
      <c r="T214" s="15">
        <f t="shared" si="194"/>
        <v>2</v>
      </c>
      <c r="U214" s="15">
        <f t="shared" si="195"/>
        <v>6</v>
      </c>
      <c r="V214" s="15">
        <f t="shared" si="196"/>
        <v>10</v>
      </c>
      <c r="W214" s="15">
        <f t="shared" si="197"/>
        <v>4</v>
      </c>
      <c r="X214" s="48" t="s">
        <v>395</v>
      </c>
      <c r="Y214" s="48" t="s">
        <v>408</v>
      </c>
      <c r="Z214" s="48"/>
      <c r="AA214" s="53" t="s">
        <v>634</v>
      </c>
      <c r="AB214" s="8"/>
      <c r="CT214" s="51">
        <v>0</v>
      </c>
      <c r="CU214" s="51">
        <v>4</v>
      </c>
      <c r="CV214" s="51"/>
      <c r="CW214" s="51"/>
      <c r="CX214" s="51"/>
      <c r="CY214" s="51"/>
      <c r="CZ214" s="51"/>
      <c r="DA214" s="51"/>
      <c r="DB214" s="51"/>
      <c r="DC214" s="51"/>
      <c r="DD214" s="51"/>
      <c r="DE214" s="51"/>
      <c r="DF214" s="51"/>
      <c r="DG214" s="51"/>
      <c r="DH214" s="51"/>
      <c r="DI214" s="51"/>
      <c r="DJ214" s="51"/>
      <c r="DK214" s="51"/>
      <c r="DL214" s="51"/>
      <c r="DM214" s="51"/>
      <c r="DN214" s="51"/>
      <c r="DO214" s="15">
        <f t="shared" si="139"/>
        <v>4</v>
      </c>
      <c r="DP214" s="15">
        <f t="shared" si="82"/>
        <v>0</v>
      </c>
      <c r="DQ214" s="15">
        <f t="shared" si="83"/>
        <v>1</v>
      </c>
      <c r="DU214" s="51"/>
      <c r="DV214" s="8"/>
    </row>
    <row r="215" spans="1:126" s="15" customFormat="1" x14ac:dyDescent="0.2">
      <c r="A215" s="15" t="s">
        <v>301</v>
      </c>
      <c r="B215" s="15">
        <f t="shared" si="190"/>
        <v>1</v>
      </c>
      <c r="C215" s="15">
        <f t="shared" si="191"/>
        <v>1</v>
      </c>
      <c r="D215" s="15">
        <v>0</v>
      </c>
      <c r="E215" s="15">
        <v>1</v>
      </c>
      <c r="F215" s="15">
        <v>0</v>
      </c>
      <c r="G215" s="15">
        <v>0</v>
      </c>
      <c r="H215" s="15">
        <v>0</v>
      </c>
      <c r="I215" s="15">
        <f t="shared" si="84"/>
        <v>1</v>
      </c>
      <c r="J215" s="15">
        <f t="shared" ref="J215" si="201">SUM(K215:M215)</f>
        <v>1</v>
      </c>
      <c r="K215" s="15">
        <v>0</v>
      </c>
      <c r="L215" s="15">
        <v>1</v>
      </c>
      <c r="M215" s="15">
        <v>0</v>
      </c>
      <c r="N215" s="15">
        <v>1</v>
      </c>
      <c r="O215" s="15">
        <v>1</v>
      </c>
      <c r="P215" s="15">
        <f t="shared" ref="P215" si="202">K215*3+L215</f>
        <v>1</v>
      </c>
      <c r="Q215" s="15">
        <f t="shared" si="164"/>
        <v>2</v>
      </c>
      <c r="R215" s="15">
        <f t="shared" si="192"/>
        <v>0</v>
      </c>
      <c r="S215" s="15">
        <f t="shared" si="193"/>
        <v>2</v>
      </c>
      <c r="T215" s="15">
        <f t="shared" si="194"/>
        <v>0</v>
      </c>
      <c r="U215" s="15">
        <f t="shared" si="195"/>
        <v>1</v>
      </c>
      <c r="V215" s="15">
        <f t="shared" si="196"/>
        <v>1</v>
      </c>
      <c r="W215" s="15">
        <f t="shared" si="197"/>
        <v>2</v>
      </c>
      <c r="X215" s="48" t="s">
        <v>607</v>
      </c>
      <c r="Y215" s="48" t="s">
        <v>607</v>
      </c>
      <c r="Z215" s="48"/>
      <c r="AA215" s="23" t="s">
        <v>635</v>
      </c>
      <c r="AB215" s="8"/>
      <c r="CT215" s="51"/>
      <c r="CU215" s="51"/>
      <c r="CV215" s="51"/>
      <c r="CW215" s="51"/>
      <c r="CX215" s="51"/>
      <c r="CY215" s="51"/>
      <c r="CZ215" s="51"/>
      <c r="DA215" s="51"/>
      <c r="DB215" s="51"/>
      <c r="DC215" s="51"/>
      <c r="DD215" s="51"/>
      <c r="DE215" s="51"/>
      <c r="DF215" s="51"/>
      <c r="DG215" s="51"/>
      <c r="DH215" s="51"/>
      <c r="DI215" s="51"/>
      <c r="DJ215" s="51"/>
      <c r="DK215" s="51"/>
      <c r="DL215" s="51">
        <v>2</v>
      </c>
      <c r="DM215" s="51"/>
      <c r="DN215" s="51"/>
      <c r="DO215" s="15">
        <f t="shared" ref="DO215:DO231" si="203">SUM(AD215:DN215)</f>
        <v>2</v>
      </c>
      <c r="DP215" s="15">
        <f t="shared" si="82"/>
        <v>0</v>
      </c>
      <c r="DQ215" s="15">
        <f t="shared" si="83"/>
        <v>0</v>
      </c>
      <c r="DU215" s="51"/>
      <c r="DV215" s="8"/>
    </row>
    <row r="216" spans="1:126" s="15" customFormat="1" x14ac:dyDescent="0.2">
      <c r="A216" s="15" t="s">
        <v>451</v>
      </c>
      <c r="B216" s="15">
        <f t="shared" si="190"/>
        <v>4</v>
      </c>
      <c r="C216" s="15">
        <f t="shared" si="191"/>
        <v>3</v>
      </c>
      <c r="D216" s="15">
        <v>1</v>
      </c>
      <c r="E216" s="15">
        <v>1</v>
      </c>
      <c r="F216" s="15">
        <v>1</v>
      </c>
      <c r="G216" s="15">
        <v>8</v>
      </c>
      <c r="H216" s="15">
        <v>5</v>
      </c>
      <c r="I216" s="15">
        <f t="shared" si="84"/>
        <v>4</v>
      </c>
      <c r="J216" s="15">
        <f t="shared" si="166"/>
        <v>4</v>
      </c>
      <c r="K216" s="15">
        <v>2</v>
      </c>
      <c r="L216" s="15">
        <v>1</v>
      </c>
      <c r="M216" s="15">
        <v>1</v>
      </c>
      <c r="N216" s="15">
        <v>6</v>
      </c>
      <c r="O216" s="15">
        <v>3</v>
      </c>
      <c r="P216" s="15">
        <f t="shared" si="85"/>
        <v>7</v>
      </c>
      <c r="Q216" s="15">
        <f t="shared" ref="Q216:Q217" si="204">C216+J216</f>
        <v>7</v>
      </c>
      <c r="R216" s="15">
        <f t="shared" ref="R216:R217" si="205">D216+K216</f>
        <v>3</v>
      </c>
      <c r="S216" s="15">
        <f t="shared" ref="S216:S217" si="206">E216+L216</f>
        <v>2</v>
      </c>
      <c r="T216" s="15">
        <f t="shared" ref="T216:T217" si="207">F216+M216</f>
        <v>2</v>
      </c>
      <c r="U216" s="15">
        <f t="shared" ref="U216:U217" si="208">G216+N216</f>
        <v>14</v>
      </c>
      <c r="V216" s="15">
        <f t="shared" ref="V216:V217" si="209">H216+O216</f>
        <v>8</v>
      </c>
      <c r="W216" s="15">
        <f t="shared" ref="W216:W217" si="210">I216+P216</f>
        <v>11</v>
      </c>
      <c r="X216" s="48" t="s">
        <v>467</v>
      </c>
      <c r="Y216" s="48" t="s">
        <v>706</v>
      </c>
      <c r="Z216" s="48"/>
      <c r="AA216" s="23" t="s">
        <v>715</v>
      </c>
      <c r="AB216" s="8"/>
      <c r="CT216" s="51"/>
      <c r="CU216" s="51"/>
      <c r="CV216" s="51"/>
      <c r="CW216" s="51"/>
      <c r="CX216" s="51"/>
      <c r="CY216" s="51"/>
      <c r="CZ216" s="51"/>
      <c r="DA216" s="51"/>
      <c r="DB216" s="51"/>
      <c r="DC216" s="51"/>
      <c r="DD216" s="51"/>
      <c r="DE216" s="51"/>
      <c r="DF216" s="51">
        <v>6</v>
      </c>
      <c r="DG216" s="51"/>
      <c r="DH216" s="51"/>
      <c r="DI216" s="51"/>
      <c r="DJ216" s="51"/>
      <c r="DK216" s="51"/>
      <c r="DL216" s="51">
        <v>1</v>
      </c>
      <c r="DM216" s="51">
        <v>1</v>
      </c>
      <c r="DN216" s="51">
        <v>3</v>
      </c>
      <c r="DO216" s="15">
        <f t="shared" si="203"/>
        <v>11</v>
      </c>
      <c r="DP216" s="15">
        <f t="shared" ref="DP216:DP231" si="211">COUNTIF(CT216:DN216,"6")</f>
        <v>1</v>
      </c>
      <c r="DQ216" s="15">
        <f t="shared" ref="DQ216:DQ231" si="212">IF(Q216&lt;B216*2,COUNTIF(CT216:DA216,"0"),COUNTIF(CT216:DN216,"0"))</f>
        <v>0</v>
      </c>
      <c r="DU216" s="51"/>
      <c r="DV216" s="8"/>
    </row>
    <row r="217" spans="1:126" s="15" customFormat="1" x14ac:dyDescent="0.2">
      <c r="A217" s="15" t="s">
        <v>304</v>
      </c>
      <c r="B217" s="15">
        <f t="shared" si="190"/>
        <v>3</v>
      </c>
      <c r="C217" s="15">
        <f t="shared" si="191"/>
        <v>2</v>
      </c>
      <c r="D217" s="15">
        <v>1</v>
      </c>
      <c r="E217" s="15">
        <v>0</v>
      </c>
      <c r="F217" s="15">
        <v>1</v>
      </c>
      <c r="G217" s="15">
        <v>3</v>
      </c>
      <c r="H217" s="15">
        <v>2</v>
      </c>
      <c r="I217" s="15">
        <f t="shared" si="84"/>
        <v>3</v>
      </c>
      <c r="J217" s="15">
        <f t="shared" ref="J217" si="213">SUM(K217:M217)</f>
        <v>3</v>
      </c>
      <c r="K217" s="15">
        <v>1</v>
      </c>
      <c r="L217" s="15">
        <v>1</v>
      </c>
      <c r="M217" s="15">
        <v>1</v>
      </c>
      <c r="N217" s="15">
        <v>2</v>
      </c>
      <c r="O217" s="15">
        <v>3</v>
      </c>
      <c r="P217" s="15">
        <f t="shared" si="85"/>
        <v>4</v>
      </c>
      <c r="Q217" s="15">
        <f t="shared" si="204"/>
        <v>5</v>
      </c>
      <c r="R217" s="15">
        <f t="shared" si="205"/>
        <v>2</v>
      </c>
      <c r="S217" s="15">
        <f t="shared" si="206"/>
        <v>1</v>
      </c>
      <c r="T217" s="15">
        <f t="shared" si="207"/>
        <v>2</v>
      </c>
      <c r="U217" s="15">
        <f t="shared" si="208"/>
        <v>5</v>
      </c>
      <c r="V217" s="15">
        <f t="shared" si="209"/>
        <v>5</v>
      </c>
      <c r="W217" s="15">
        <f t="shared" si="210"/>
        <v>7</v>
      </c>
      <c r="X217" s="48" t="s">
        <v>607</v>
      </c>
      <c r="Y217" s="48" t="s">
        <v>706</v>
      </c>
      <c r="Z217" s="48"/>
      <c r="AA217" s="23" t="s">
        <v>616</v>
      </c>
      <c r="AB217" s="8"/>
      <c r="CT217" s="51"/>
      <c r="CU217" s="51"/>
      <c r="CV217" s="51"/>
      <c r="CW217" s="51"/>
      <c r="CX217" s="51"/>
      <c r="CY217" s="51"/>
      <c r="CZ217" s="51"/>
      <c r="DA217" s="51"/>
      <c r="DB217" s="51"/>
      <c r="DC217" s="51"/>
      <c r="DD217" s="51"/>
      <c r="DE217" s="51"/>
      <c r="DF217" s="51"/>
      <c r="DG217" s="51"/>
      <c r="DH217" s="51"/>
      <c r="DI217" s="51"/>
      <c r="DJ217" s="51"/>
      <c r="DK217" s="51"/>
      <c r="DL217" s="51">
        <v>0</v>
      </c>
      <c r="DM217" s="51">
        <v>6</v>
      </c>
      <c r="DN217" s="51">
        <v>1</v>
      </c>
      <c r="DO217" s="15">
        <f t="shared" si="203"/>
        <v>7</v>
      </c>
      <c r="DP217" s="15">
        <f t="shared" si="211"/>
        <v>1</v>
      </c>
      <c r="DQ217" s="15">
        <f t="shared" si="212"/>
        <v>0</v>
      </c>
      <c r="DU217" s="51"/>
      <c r="DV217" s="8"/>
    </row>
    <row r="218" spans="1:126" s="15" customFormat="1" x14ac:dyDescent="0.2">
      <c r="A218" s="15" t="s">
        <v>143</v>
      </c>
      <c r="B218" s="15">
        <f t="shared" si="190"/>
        <v>5</v>
      </c>
      <c r="C218" s="15">
        <f t="shared" si="191"/>
        <v>5</v>
      </c>
      <c r="D218" s="15">
        <v>2</v>
      </c>
      <c r="E218" s="15">
        <v>2</v>
      </c>
      <c r="F218" s="15">
        <v>1</v>
      </c>
      <c r="G218" s="15">
        <v>10</v>
      </c>
      <c r="H218" s="15">
        <v>7</v>
      </c>
      <c r="I218" s="15">
        <f t="shared" si="84"/>
        <v>8</v>
      </c>
      <c r="J218" s="15">
        <f t="shared" si="166"/>
        <v>5</v>
      </c>
      <c r="K218" s="15">
        <v>2</v>
      </c>
      <c r="L218" s="15">
        <v>1</v>
      </c>
      <c r="M218" s="15">
        <v>2</v>
      </c>
      <c r="N218" s="15">
        <v>6</v>
      </c>
      <c r="O218" s="15">
        <v>8</v>
      </c>
      <c r="P218" s="15">
        <f t="shared" si="85"/>
        <v>7</v>
      </c>
      <c r="Q218" s="15">
        <f t="shared" si="164"/>
        <v>10</v>
      </c>
      <c r="R218" s="15">
        <f t="shared" si="192"/>
        <v>4</v>
      </c>
      <c r="S218" s="15">
        <f t="shared" si="193"/>
        <v>3</v>
      </c>
      <c r="T218" s="15">
        <f t="shared" si="194"/>
        <v>3</v>
      </c>
      <c r="U218" s="15">
        <f t="shared" si="195"/>
        <v>16</v>
      </c>
      <c r="V218" s="15">
        <f t="shared" si="196"/>
        <v>15</v>
      </c>
      <c r="W218" s="15">
        <f t="shared" si="197"/>
        <v>15</v>
      </c>
      <c r="X218" s="48" t="s">
        <v>408</v>
      </c>
      <c r="Y218" s="48" t="s">
        <v>467</v>
      </c>
      <c r="Z218" s="48"/>
      <c r="AB218" s="8"/>
      <c r="CT218" s="51"/>
      <c r="CU218" s="51">
        <v>4</v>
      </c>
      <c r="CV218" s="51">
        <v>4</v>
      </c>
      <c r="CW218" s="51"/>
      <c r="CX218" s="51"/>
      <c r="CY218" s="51"/>
      <c r="CZ218" s="51">
        <v>3</v>
      </c>
      <c r="DA218" s="51">
        <v>1</v>
      </c>
      <c r="DB218" s="51"/>
      <c r="DC218" s="51"/>
      <c r="DD218" s="51"/>
      <c r="DE218" s="51"/>
      <c r="DF218" s="51">
        <v>3</v>
      </c>
      <c r="DG218" s="51"/>
      <c r="DH218" s="51"/>
      <c r="DI218" s="51"/>
      <c r="DJ218" s="51"/>
      <c r="DK218" s="51"/>
      <c r="DL218" s="51"/>
      <c r="DM218" s="51"/>
      <c r="DN218" s="51"/>
      <c r="DO218" s="15">
        <f t="shared" si="203"/>
        <v>15</v>
      </c>
      <c r="DP218" s="15">
        <f t="shared" si="211"/>
        <v>0</v>
      </c>
      <c r="DQ218" s="15">
        <f t="shared" si="212"/>
        <v>0</v>
      </c>
      <c r="DU218" s="51"/>
      <c r="DV218" s="8"/>
    </row>
    <row r="219" spans="1:126" s="15" customFormat="1" x14ac:dyDescent="0.2">
      <c r="A219" s="15" t="s">
        <v>432</v>
      </c>
      <c r="B219" s="15">
        <f t="shared" si="190"/>
        <v>1</v>
      </c>
      <c r="C219" s="15">
        <f t="shared" si="191"/>
        <v>1</v>
      </c>
      <c r="D219" s="15">
        <v>0</v>
      </c>
      <c r="E219" s="15">
        <v>1</v>
      </c>
      <c r="F219" s="15">
        <v>0</v>
      </c>
      <c r="G219" s="15">
        <v>0</v>
      </c>
      <c r="H219" s="15">
        <v>0</v>
      </c>
      <c r="I219" s="15">
        <f t="shared" si="84"/>
        <v>1</v>
      </c>
      <c r="J219" s="15">
        <f t="shared" si="166"/>
        <v>1</v>
      </c>
      <c r="K219" s="15">
        <v>0</v>
      </c>
      <c r="L219" s="15">
        <v>0</v>
      </c>
      <c r="M219" s="15">
        <v>1</v>
      </c>
      <c r="N219" s="15">
        <v>2</v>
      </c>
      <c r="O219" s="15">
        <v>4</v>
      </c>
      <c r="P219" s="15">
        <f t="shared" si="85"/>
        <v>0</v>
      </c>
      <c r="Q219" s="15">
        <f t="shared" si="164"/>
        <v>2</v>
      </c>
      <c r="R219" s="15">
        <f t="shared" si="192"/>
        <v>0</v>
      </c>
      <c r="S219" s="15">
        <f t="shared" si="193"/>
        <v>1</v>
      </c>
      <c r="T219" s="15">
        <f t="shared" si="194"/>
        <v>1</v>
      </c>
      <c r="U219" s="15">
        <f t="shared" si="195"/>
        <v>2</v>
      </c>
      <c r="V219" s="15">
        <f t="shared" si="196"/>
        <v>4</v>
      </c>
      <c r="W219" s="15">
        <f t="shared" si="197"/>
        <v>1</v>
      </c>
      <c r="X219" s="48" t="s">
        <v>413</v>
      </c>
      <c r="Y219" s="48" t="s">
        <v>413</v>
      </c>
      <c r="Z219" s="48"/>
      <c r="AA219" s="53" t="s">
        <v>717</v>
      </c>
      <c r="AB219" s="8"/>
      <c r="CT219" s="51"/>
      <c r="CU219" s="51"/>
      <c r="CV219" s="51">
        <v>1</v>
      </c>
      <c r="CW219" s="51"/>
      <c r="CX219" s="51"/>
      <c r="CY219" s="51"/>
      <c r="CZ219" s="51"/>
      <c r="DA219" s="51"/>
      <c r="DB219" s="51"/>
      <c r="DC219" s="51"/>
      <c r="DD219" s="51"/>
      <c r="DE219" s="51"/>
      <c r="DF219" s="51"/>
      <c r="DG219" s="51"/>
      <c r="DH219" s="51"/>
      <c r="DI219" s="51"/>
      <c r="DJ219" s="51"/>
      <c r="DK219" s="51"/>
      <c r="DL219" s="51"/>
      <c r="DM219" s="51"/>
      <c r="DN219" s="51"/>
      <c r="DO219" s="15">
        <f t="shared" si="203"/>
        <v>1</v>
      </c>
      <c r="DP219" s="15">
        <f t="shared" si="211"/>
        <v>0</v>
      </c>
      <c r="DQ219" s="15">
        <f t="shared" si="212"/>
        <v>0</v>
      </c>
      <c r="DU219" s="51"/>
      <c r="DV219" s="8"/>
    </row>
    <row r="220" spans="1:126" s="15" customFormat="1" x14ac:dyDescent="0.2">
      <c r="A220" s="15" t="s">
        <v>307</v>
      </c>
      <c r="B220" s="15">
        <f t="shared" si="190"/>
        <v>2</v>
      </c>
      <c r="C220" s="15">
        <f t="shared" si="191"/>
        <v>2</v>
      </c>
      <c r="D220" s="15">
        <v>1</v>
      </c>
      <c r="E220" s="15">
        <v>1</v>
      </c>
      <c r="F220" s="15">
        <v>0</v>
      </c>
      <c r="G220" s="15">
        <v>2</v>
      </c>
      <c r="H220" s="15">
        <v>0</v>
      </c>
      <c r="I220" s="15">
        <f t="shared" si="84"/>
        <v>4</v>
      </c>
      <c r="J220" s="15">
        <f t="shared" si="166"/>
        <v>2</v>
      </c>
      <c r="K220" s="15">
        <v>1</v>
      </c>
      <c r="L220" s="15">
        <v>1</v>
      </c>
      <c r="M220" s="15">
        <v>0</v>
      </c>
      <c r="N220" s="15">
        <v>4</v>
      </c>
      <c r="O220" s="15">
        <v>0</v>
      </c>
      <c r="P220" s="15">
        <f t="shared" si="85"/>
        <v>4</v>
      </c>
      <c r="Q220" s="15">
        <f t="shared" si="164"/>
        <v>4</v>
      </c>
      <c r="R220" s="15">
        <f t="shared" si="192"/>
        <v>2</v>
      </c>
      <c r="S220" s="15">
        <f t="shared" si="193"/>
        <v>2</v>
      </c>
      <c r="T220" s="15">
        <f t="shared" si="194"/>
        <v>0</v>
      </c>
      <c r="U220" s="15">
        <f t="shared" si="195"/>
        <v>6</v>
      </c>
      <c r="V220" s="15">
        <f t="shared" si="196"/>
        <v>0</v>
      </c>
      <c r="W220" s="15">
        <f t="shared" si="197"/>
        <v>8</v>
      </c>
      <c r="X220" s="48" t="s">
        <v>413</v>
      </c>
      <c r="Y220" s="48" t="s">
        <v>417</v>
      </c>
      <c r="Z220" s="48"/>
      <c r="AA220" s="23" t="s">
        <v>632</v>
      </c>
      <c r="AB220" s="8"/>
      <c r="CT220" s="51"/>
      <c r="CU220" s="51"/>
      <c r="CV220" s="51">
        <v>2</v>
      </c>
      <c r="CW220" s="51">
        <v>6</v>
      </c>
      <c r="CX220" s="51"/>
      <c r="CY220" s="51"/>
      <c r="CZ220" s="51"/>
      <c r="DA220" s="51"/>
      <c r="DB220" s="51"/>
      <c r="DC220" s="51"/>
      <c r="DD220" s="51"/>
      <c r="DE220" s="51"/>
      <c r="DF220" s="51"/>
      <c r="DG220" s="51"/>
      <c r="DH220" s="51"/>
      <c r="DI220" s="51"/>
      <c r="DJ220" s="51"/>
      <c r="DK220" s="51"/>
      <c r="DL220" s="51"/>
      <c r="DM220" s="51"/>
      <c r="DN220" s="51"/>
      <c r="DO220" s="15">
        <f t="shared" si="203"/>
        <v>8</v>
      </c>
      <c r="DP220" s="15">
        <f t="shared" si="211"/>
        <v>1</v>
      </c>
      <c r="DQ220" s="15">
        <f t="shared" si="212"/>
        <v>0</v>
      </c>
      <c r="DU220" s="51"/>
      <c r="DV220" s="8"/>
    </row>
    <row r="221" spans="1:126" s="15" customFormat="1" x14ac:dyDescent="0.2">
      <c r="A221" s="15" t="s">
        <v>404</v>
      </c>
      <c r="B221" s="15">
        <f t="shared" si="190"/>
        <v>6</v>
      </c>
      <c r="C221" s="15">
        <f t="shared" si="191"/>
        <v>6</v>
      </c>
      <c r="D221" s="15">
        <v>1</v>
      </c>
      <c r="E221" s="15">
        <v>1</v>
      </c>
      <c r="F221" s="15">
        <v>4</v>
      </c>
      <c r="G221" s="15">
        <v>4</v>
      </c>
      <c r="H221" s="15">
        <v>8</v>
      </c>
      <c r="I221" s="15">
        <f t="shared" si="84"/>
        <v>4</v>
      </c>
      <c r="J221" s="15">
        <f t="shared" si="166"/>
        <v>6</v>
      </c>
      <c r="K221" s="15">
        <v>1</v>
      </c>
      <c r="L221" s="15">
        <v>3</v>
      </c>
      <c r="M221" s="15">
        <v>2</v>
      </c>
      <c r="N221" s="15">
        <v>10</v>
      </c>
      <c r="O221" s="15">
        <v>11</v>
      </c>
      <c r="P221" s="15">
        <f t="shared" si="85"/>
        <v>6</v>
      </c>
      <c r="Q221" s="15">
        <f t="shared" si="164"/>
        <v>12</v>
      </c>
      <c r="R221" s="15">
        <f t="shared" si="192"/>
        <v>2</v>
      </c>
      <c r="S221" s="15">
        <f t="shared" si="193"/>
        <v>4</v>
      </c>
      <c r="T221" s="15">
        <f t="shared" si="194"/>
        <v>6</v>
      </c>
      <c r="U221" s="15">
        <f t="shared" si="195"/>
        <v>14</v>
      </c>
      <c r="V221" s="15">
        <f t="shared" si="196"/>
        <v>19</v>
      </c>
      <c r="W221" s="15">
        <f t="shared" si="197"/>
        <v>10</v>
      </c>
      <c r="X221" s="48" t="s">
        <v>395</v>
      </c>
      <c r="Y221" s="48" t="s">
        <v>433</v>
      </c>
      <c r="Z221" s="48"/>
      <c r="AA221" s="23" t="s">
        <v>716</v>
      </c>
      <c r="AB221" s="8"/>
      <c r="CT221" s="51">
        <v>4</v>
      </c>
      <c r="CU221" s="51">
        <v>1</v>
      </c>
      <c r="CV221" s="51">
        <v>3</v>
      </c>
      <c r="CW221" s="51">
        <v>0</v>
      </c>
      <c r="CX221" s="51">
        <v>1</v>
      </c>
      <c r="CY221" s="51">
        <v>1</v>
      </c>
      <c r="CZ221" s="51"/>
      <c r="DA221" s="51"/>
      <c r="DB221" s="51"/>
      <c r="DC221" s="51"/>
      <c r="DD221" s="51"/>
      <c r="DE221" s="51"/>
      <c r="DF221" s="51"/>
      <c r="DG221" s="51"/>
      <c r="DH221" s="51"/>
      <c r="DI221" s="51"/>
      <c r="DJ221" s="51"/>
      <c r="DK221" s="51"/>
      <c r="DL221" s="51"/>
      <c r="DM221" s="51"/>
      <c r="DN221" s="51"/>
      <c r="DO221" s="15">
        <f t="shared" si="203"/>
        <v>10</v>
      </c>
      <c r="DP221" s="15">
        <f t="shared" si="211"/>
        <v>0</v>
      </c>
      <c r="DQ221" s="15">
        <f t="shared" si="212"/>
        <v>1</v>
      </c>
      <c r="DU221" s="51"/>
      <c r="DV221" s="8"/>
    </row>
    <row r="222" spans="1:126" x14ac:dyDescent="0.2">
      <c r="A222" s="15" t="s">
        <v>145</v>
      </c>
      <c r="B222" s="15">
        <f t="shared" si="190"/>
        <v>1</v>
      </c>
      <c r="C222" s="15">
        <f t="shared" si="191"/>
        <v>1</v>
      </c>
      <c r="D222" s="15">
        <v>1</v>
      </c>
      <c r="E222" s="15">
        <v>0</v>
      </c>
      <c r="F222" s="15">
        <v>0</v>
      </c>
      <c r="G222" s="15">
        <v>2</v>
      </c>
      <c r="H222" s="15">
        <v>1</v>
      </c>
      <c r="I222" s="15">
        <f t="shared" si="84"/>
        <v>3</v>
      </c>
      <c r="J222" s="15">
        <f t="shared" si="166"/>
        <v>1</v>
      </c>
      <c r="K222" s="15">
        <v>1</v>
      </c>
      <c r="L222" s="15">
        <v>0</v>
      </c>
      <c r="M222" s="15">
        <v>0</v>
      </c>
      <c r="N222" s="15">
        <v>2</v>
      </c>
      <c r="O222" s="15">
        <v>1</v>
      </c>
      <c r="P222" s="15">
        <f t="shared" si="85"/>
        <v>3</v>
      </c>
      <c r="Q222" s="15">
        <f t="shared" ref="Q222:W223" si="214">C222+J222</f>
        <v>2</v>
      </c>
      <c r="R222" s="15">
        <f t="shared" si="214"/>
        <v>2</v>
      </c>
      <c r="S222" s="15">
        <f t="shared" si="214"/>
        <v>0</v>
      </c>
      <c r="T222" s="15">
        <f t="shared" si="214"/>
        <v>0</v>
      </c>
      <c r="U222" s="15">
        <f t="shared" si="214"/>
        <v>4</v>
      </c>
      <c r="V222" s="15">
        <f t="shared" si="214"/>
        <v>2</v>
      </c>
      <c r="W222" s="15">
        <f t="shared" si="214"/>
        <v>6</v>
      </c>
      <c r="X222" s="48" t="s">
        <v>445</v>
      </c>
      <c r="Y222" s="48" t="s">
        <v>445</v>
      </c>
      <c r="Z222" s="48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51"/>
      <c r="CU222" s="51"/>
      <c r="CV222" s="51"/>
      <c r="CW222" s="51"/>
      <c r="CX222" s="51"/>
      <c r="CY222" s="51"/>
      <c r="CZ222" s="51"/>
      <c r="DA222" s="51">
        <v>6</v>
      </c>
      <c r="DB222" s="51"/>
      <c r="DC222" s="51"/>
      <c r="DD222" s="51"/>
      <c r="DE222" s="51"/>
      <c r="DF222" s="51"/>
      <c r="DG222" s="51"/>
      <c r="DH222" s="51"/>
      <c r="DI222" s="51"/>
      <c r="DJ222" s="51"/>
      <c r="DK222" s="51"/>
      <c r="DL222" s="51"/>
      <c r="DM222" s="51"/>
      <c r="DN222" s="51"/>
      <c r="DO222" s="15">
        <f t="shared" si="203"/>
        <v>6</v>
      </c>
      <c r="DP222" s="15">
        <f t="shared" si="211"/>
        <v>1</v>
      </c>
      <c r="DQ222" s="15">
        <f t="shared" si="212"/>
        <v>0</v>
      </c>
    </row>
    <row r="223" spans="1:126" x14ac:dyDescent="0.2">
      <c r="A223" s="15" t="s">
        <v>470</v>
      </c>
      <c r="B223" s="15">
        <f t="shared" si="190"/>
        <v>2</v>
      </c>
      <c r="C223" s="15">
        <f t="shared" si="191"/>
        <v>1</v>
      </c>
      <c r="D223" s="15">
        <v>0</v>
      </c>
      <c r="E223" s="15">
        <v>1</v>
      </c>
      <c r="F223" s="15">
        <v>0</v>
      </c>
      <c r="G223" s="15">
        <v>2</v>
      </c>
      <c r="H223" s="15">
        <v>2</v>
      </c>
      <c r="I223" s="15">
        <f t="shared" si="84"/>
        <v>1</v>
      </c>
      <c r="J223" s="15">
        <f t="shared" si="166"/>
        <v>2</v>
      </c>
      <c r="K223" s="15">
        <v>0</v>
      </c>
      <c r="L223" s="15">
        <v>2</v>
      </c>
      <c r="M223" s="15">
        <v>0</v>
      </c>
      <c r="N223" s="15">
        <v>4</v>
      </c>
      <c r="O223" s="15">
        <v>4</v>
      </c>
      <c r="P223" s="15">
        <f t="shared" si="85"/>
        <v>2</v>
      </c>
      <c r="Q223" s="15">
        <f t="shared" si="214"/>
        <v>3</v>
      </c>
      <c r="R223" s="15">
        <f t="shared" si="214"/>
        <v>0</v>
      </c>
      <c r="S223" s="15">
        <f t="shared" si="214"/>
        <v>3</v>
      </c>
      <c r="T223" s="15">
        <f t="shared" si="214"/>
        <v>0</v>
      </c>
      <c r="U223" s="15">
        <f t="shared" si="214"/>
        <v>6</v>
      </c>
      <c r="V223" s="15">
        <f t="shared" si="214"/>
        <v>6</v>
      </c>
      <c r="W223" s="15">
        <f t="shared" si="214"/>
        <v>3</v>
      </c>
      <c r="X223" s="48" t="s">
        <v>467</v>
      </c>
      <c r="Y223" s="48" t="s">
        <v>706</v>
      </c>
      <c r="Z223" s="48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/>
      <c r="CL223" s="15"/>
      <c r="CM223" s="15"/>
      <c r="CN223" s="15"/>
      <c r="CO223" s="15"/>
      <c r="CP223" s="15"/>
      <c r="CQ223" s="15"/>
      <c r="CR223" s="15"/>
      <c r="CS223" s="15"/>
      <c r="CT223" s="51"/>
      <c r="CU223" s="51"/>
      <c r="CV223" s="51"/>
      <c r="CW223" s="51"/>
      <c r="CX223" s="51"/>
      <c r="CY223" s="51"/>
      <c r="CZ223" s="51"/>
      <c r="DA223" s="51"/>
      <c r="DB223" s="51"/>
      <c r="DC223" s="51"/>
      <c r="DD223" s="51"/>
      <c r="DE223" s="51"/>
      <c r="DF223" s="51">
        <v>2</v>
      </c>
      <c r="DG223" s="51"/>
      <c r="DH223" s="51"/>
      <c r="DI223" s="51"/>
      <c r="DJ223" s="51"/>
      <c r="DK223" s="51"/>
      <c r="DL223" s="51"/>
      <c r="DM223" s="51"/>
      <c r="DN223" s="51">
        <v>1</v>
      </c>
      <c r="DO223" s="15">
        <f t="shared" si="203"/>
        <v>3</v>
      </c>
      <c r="DP223" s="15">
        <f t="shared" si="211"/>
        <v>0</v>
      </c>
      <c r="DQ223" s="15">
        <f t="shared" si="212"/>
        <v>0</v>
      </c>
      <c r="DU223" s="10"/>
    </row>
    <row r="224" spans="1:126" x14ac:dyDescent="0.2">
      <c r="A224" s="15" t="s">
        <v>308</v>
      </c>
      <c r="B224" s="15">
        <f t="shared" si="190"/>
        <v>7</v>
      </c>
      <c r="C224" s="15">
        <f t="shared" si="191"/>
        <v>7</v>
      </c>
      <c r="D224" s="15">
        <v>3</v>
      </c>
      <c r="E224" s="15">
        <v>2</v>
      </c>
      <c r="F224" s="15">
        <v>2</v>
      </c>
      <c r="G224" s="15">
        <v>8</v>
      </c>
      <c r="H224" s="15">
        <v>6</v>
      </c>
      <c r="I224" s="15">
        <f t="shared" si="84"/>
        <v>11</v>
      </c>
      <c r="J224" s="15">
        <f t="shared" si="166"/>
        <v>6</v>
      </c>
      <c r="K224" s="15">
        <v>3</v>
      </c>
      <c r="L224" s="15">
        <v>1</v>
      </c>
      <c r="M224" s="15">
        <v>2</v>
      </c>
      <c r="N224" s="15">
        <v>12</v>
      </c>
      <c r="O224" s="15">
        <v>8</v>
      </c>
      <c r="P224" s="15">
        <f t="shared" si="85"/>
        <v>10</v>
      </c>
      <c r="Q224" s="15">
        <f t="shared" si="164"/>
        <v>13</v>
      </c>
      <c r="R224" s="15">
        <f t="shared" si="192"/>
        <v>6</v>
      </c>
      <c r="S224" s="15">
        <f t="shared" si="193"/>
        <v>3</v>
      </c>
      <c r="T224" s="15">
        <f t="shared" si="194"/>
        <v>4</v>
      </c>
      <c r="U224" s="15">
        <f t="shared" si="195"/>
        <v>20</v>
      </c>
      <c r="V224" s="15">
        <f t="shared" si="196"/>
        <v>14</v>
      </c>
      <c r="W224" s="15">
        <f t="shared" si="197"/>
        <v>21</v>
      </c>
      <c r="X224" s="48" t="s">
        <v>395</v>
      </c>
      <c r="Y224" s="48" t="s">
        <v>706</v>
      </c>
      <c r="Z224" s="48"/>
      <c r="AB224" s="15"/>
      <c r="AC224" s="15"/>
      <c r="CT224" s="51">
        <v>3</v>
      </c>
      <c r="CU224" s="51">
        <v>6</v>
      </c>
      <c r="CV224" s="51">
        <v>1</v>
      </c>
      <c r="CW224" s="51"/>
      <c r="CX224" s="51"/>
      <c r="CY224" s="51">
        <v>4</v>
      </c>
      <c r="CZ224" s="51">
        <v>3</v>
      </c>
      <c r="DA224" s="51">
        <v>1</v>
      </c>
      <c r="DB224" s="51"/>
      <c r="DC224" s="51"/>
      <c r="DD224" s="51"/>
      <c r="DE224" s="51"/>
      <c r="DF224" s="51"/>
      <c r="DG224" s="51"/>
      <c r="DH224" s="51"/>
      <c r="DI224" s="51"/>
      <c r="DJ224" s="51"/>
      <c r="DK224" s="51"/>
      <c r="DL224" s="51"/>
      <c r="DM224" s="51"/>
      <c r="DN224" s="51">
        <v>3</v>
      </c>
      <c r="DO224" s="15">
        <f t="shared" si="203"/>
        <v>21</v>
      </c>
      <c r="DP224" s="15">
        <f t="shared" si="211"/>
        <v>1</v>
      </c>
      <c r="DQ224" s="15">
        <f t="shared" si="212"/>
        <v>0</v>
      </c>
    </row>
    <row r="225" spans="1:126" x14ac:dyDescent="0.2">
      <c r="A225" s="15" t="s">
        <v>424</v>
      </c>
      <c r="B225" s="15">
        <f>MAX(C225,J225)</f>
        <v>4</v>
      </c>
      <c r="C225" s="15">
        <f t="shared" si="160"/>
        <v>4</v>
      </c>
      <c r="D225" s="15">
        <v>1</v>
      </c>
      <c r="E225" s="15">
        <v>1</v>
      </c>
      <c r="F225" s="15">
        <v>2</v>
      </c>
      <c r="G225" s="15">
        <v>2</v>
      </c>
      <c r="H225" s="15">
        <v>3</v>
      </c>
      <c r="I225" s="15">
        <f t="shared" si="84"/>
        <v>4</v>
      </c>
      <c r="J225" s="15">
        <f t="shared" si="166"/>
        <v>4</v>
      </c>
      <c r="K225" s="15">
        <v>0</v>
      </c>
      <c r="L225" s="15">
        <v>2</v>
      </c>
      <c r="M225" s="15">
        <v>2</v>
      </c>
      <c r="N225" s="15">
        <v>3</v>
      </c>
      <c r="O225" s="15">
        <v>6</v>
      </c>
      <c r="P225" s="15">
        <f t="shared" si="85"/>
        <v>2</v>
      </c>
      <c r="Q225" s="15">
        <f t="shared" si="164"/>
        <v>8</v>
      </c>
      <c r="R225" s="15">
        <f t="shared" si="192"/>
        <v>1</v>
      </c>
      <c r="S225" s="15">
        <f t="shared" si="193"/>
        <v>3</v>
      </c>
      <c r="T225" s="15">
        <f t="shared" si="194"/>
        <v>4</v>
      </c>
      <c r="U225" s="15">
        <f t="shared" si="195"/>
        <v>5</v>
      </c>
      <c r="V225" s="15">
        <f t="shared" si="196"/>
        <v>9</v>
      </c>
      <c r="W225" s="15">
        <f t="shared" si="197"/>
        <v>6</v>
      </c>
      <c r="X225" s="48" t="s">
        <v>417</v>
      </c>
      <c r="Y225" s="48" t="s">
        <v>607</v>
      </c>
      <c r="Z225" s="48"/>
      <c r="AB225" s="15"/>
      <c r="AC225" s="15"/>
      <c r="CT225" s="51"/>
      <c r="CU225" s="51"/>
      <c r="CV225" s="51"/>
      <c r="CW225" s="51">
        <v>1</v>
      </c>
      <c r="CX225" s="51">
        <v>1</v>
      </c>
      <c r="CY225" s="51"/>
      <c r="CZ225" s="51"/>
      <c r="DA225" s="51"/>
      <c r="DB225" s="51"/>
      <c r="DC225" s="51"/>
      <c r="DD225" s="51"/>
      <c r="DE225" s="51"/>
      <c r="DF225" s="51">
        <v>1</v>
      </c>
      <c r="DG225" s="51"/>
      <c r="DH225" s="51"/>
      <c r="DI225" s="51"/>
      <c r="DJ225" s="51"/>
      <c r="DK225" s="51"/>
      <c r="DL225" s="51">
        <v>3</v>
      </c>
      <c r="DM225" s="51"/>
      <c r="DN225" s="51"/>
      <c r="DO225" s="15">
        <f t="shared" si="203"/>
        <v>6</v>
      </c>
      <c r="DP225" s="15">
        <f t="shared" si="211"/>
        <v>0</v>
      </c>
      <c r="DQ225" s="15">
        <f t="shared" si="212"/>
        <v>0</v>
      </c>
    </row>
    <row r="226" spans="1:126" x14ac:dyDescent="0.2">
      <c r="A226" s="15" t="s">
        <v>153</v>
      </c>
      <c r="B226" s="15">
        <f t="shared" ref="B226" si="215">MAX(C226,J226)</f>
        <v>1</v>
      </c>
      <c r="C226" s="15">
        <f t="shared" si="160"/>
        <v>1</v>
      </c>
      <c r="D226" s="15">
        <v>0</v>
      </c>
      <c r="E226" s="15">
        <v>1</v>
      </c>
      <c r="F226" s="15">
        <v>0</v>
      </c>
      <c r="G226" s="15">
        <v>0</v>
      </c>
      <c r="H226" s="15">
        <v>0</v>
      </c>
      <c r="I226" s="15">
        <f t="shared" si="84"/>
        <v>1</v>
      </c>
      <c r="J226" s="15">
        <f t="shared" ref="J226" si="216">SUM(K226:M226)</f>
        <v>1</v>
      </c>
      <c r="K226" s="15">
        <v>0</v>
      </c>
      <c r="L226" s="15">
        <v>0</v>
      </c>
      <c r="M226" s="15">
        <v>1</v>
      </c>
      <c r="N226" s="15">
        <v>0</v>
      </c>
      <c r="O226" s="15">
        <v>1</v>
      </c>
      <c r="P226" s="15">
        <f t="shared" si="85"/>
        <v>0</v>
      </c>
      <c r="Q226" s="15">
        <f t="shared" si="164"/>
        <v>2</v>
      </c>
      <c r="R226" s="15">
        <f t="shared" si="192"/>
        <v>0</v>
      </c>
      <c r="S226" s="15">
        <f t="shared" si="193"/>
        <v>1</v>
      </c>
      <c r="T226" s="15">
        <f t="shared" si="194"/>
        <v>1</v>
      </c>
      <c r="U226" s="15">
        <f t="shared" si="195"/>
        <v>0</v>
      </c>
      <c r="V226" s="15">
        <f t="shared" si="196"/>
        <v>1</v>
      </c>
      <c r="W226" s="15">
        <f t="shared" si="197"/>
        <v>1</v>
      </c>
      <c r="X226" s="48" t="s">
        <v>467</v>
      </c>
      <c r="Y226" s="48" t="s">
        <v>467</v>
      </c>
      <c r="Z226" s="48"/>
      <c r="AB226" s="15"/>
      <c r="AC226" s="15"/>
      <c r="CT226" s="51"/>
      <c r="CU226" s="51"/>
      <c r="CV226" s="51"/>
      <c r="CW226" s="51"/>
      <c r="CX226" s="51"/>
      <c r="CY226" s="51"/>
      <c r="CZ226" s="51"/>
      <c r="DA226" s="51"/>
      <c r="DB226" s="51"/>
      <c r="DC226" s="51"/>
      <c r="DD226" s="51"/>
      <c r="DE226" s="51"/>
      <c r="DF226" s="51">
        <v>1</v>
      </c>
      <c r="DG226" s="51"/>
      <c r="DH226" s="51"/>
      <c r="DI226" s="51"/>
      <c r="DJ226" s="51"/>
      <c r="DK226" s="51"/>
      <c r="DL226" s="51"/>
      <c r="DM226" s="51"/>
      <c r="DN226" s="51"/>
      <c r="DO226" s="15">
        <f t="shared" si="203"/>
        <v>1</v>
      </c>
      <c r="DP226" s="15">
        <f t="shared" si="211"/>
        <v>0</v>
      </c>
      <c r="DQ226" s="15">
        <f t="shared" si="212"/>
        <v>0</v>
      </c>
    </row>
    <row r="227" spans="1:126" x14ac:dyDescent="0.2">
      <c r="A227" s="15" t="s">
        <v>606</v>
      </c>
      <c r="B227" s="15">
        <f t="shared" ref="B227" si="217">MAX(C227,J227)</f>
        <v>3</v>
      </c>
      <c r="C227" s="15">
        <f t="shared" ref="C227" si="218">SUM(D227:F227)</f>
        <v>2</v>
      </c>
      <c r="D227" s="15">
        <v>0</v>
      </c>
      <c r="E227" s="15">
        <v>0</v>
      </c>
      <c r="F227" s="15">
        <v>2</v>
      </c>
      <c r="G227" s="15">
        <v>3</v>
      </c>
      <c r="H227" s="15">
        <v>5</v>
      </c>
      <c r="I227" s="15">
        <f t="shared" ref="I227" si="219">D227*3+E227</f>
        <v>0</v>
      </c>
      <c r="J227" s="15">
        <f t="shared" ref="J227" si="220">SUM(K227:M227)</f>
        <v>3</v>
      </c>
      <c r="K227" s="15">
        <v>1</v>
      </c>
      <c r="L227" s="15">
        <v>0</v>
      </c>
      <c r="M227" s="15">
        <v>2</v>
      </c>
      <c r="N227" s="15">
        <v>4</v>
      </c>
      <c r="O227" s="15">
        <v>5</v>
      </c>
      <c r="P227" s="15">
        <f t="shared" ref="P227" si="221">K227*3+L227</f>
        <v>3</v>
      </c>
      <c r="Q227" s="15">
        <f t="shared" ref="Q227" si="222">C227+J227</f>
        <v>5</v>
      </c>
      <c r="R227" s="15">
        <f t="shared" ref="R227" si="223">D227+K227</f>
        <v>1</v>
      </c>
      <c r="S227" s="15">
        <f t="shared" ref="S227" si="224">E227+L227</f>
        <v>0</v>
      </c>
      <c r="T227" s="15">
        <f t="shared" ref="T227" si="225">F227+M227</f>
        <v>4</v>
      </c>
      <c r="U227" s="15">
        <f t="shared" ref="U227" si="226">G227+N227</f>
        <v>7</v>
      </c>
      <c r="V227" s="15">
        <f t="shared" ref="V227" si="227">H227+O227</f>
        <v>10</v>
      </c>
      <c r="W227" s="15">
        <f t="shared" ref="W227" si="228">I227+P227</f>
        <v>3</v>
      </c>
      <c r="X227" s="48" t="s">
        <v>607</v>
      </c>
      <c r="Y227" s="48" t="s">
        <v>706</v>
      </c>
      <c r="Z227" s="48"/>
      <c r="AB227" s="15"/>
      <c r="AC227" s="15"/>
      <c r="CT227" s="51"/>
      <c r="CU227" s="51"/>
      <c r="CV227" s="51"/>
      <c r="CW227" s="51"/>
      <c r="CX227" s="51"/>
      <c r="CY227" s="51"/>
      <c r="CZ227" s="51"/>
      <c r="DA227" s="51"/>
      <c r="DB227" s="51"/>
      <c r="DC227" s="51"/>
      <c r="DD227" s="51"/>
      <c r="DE227" s="51"/>
      <c r="DF227" s="51"/>
      <c r="DG227" s="51"/>
      <c r="DH227" s="51"/>
      <c r="DI227" s="51"/>
      <c r="DJ227" s="51"/>
      <c r="DK227" s="51"/>
      <c r="DL227" s="51">
        <v>0</v>
      </c>
      <c r="DM227" s="51">
        <v>0</v>
      </c>
      <c r="DN227" s="51">
        <v>3</v>
      </c>
      <c r="DO227" s="15">
        <f t="shared" si="203"/>
        <v>3</v>
      </c>
      <c r="DP227" s="15">
        <f t="shared" si="211"/>
        <v>0</v>
      </c>
      <c r="DQ227" s="15">
        <f t="shared" si="212"/>
        <v>0</v>
      </c>
    </row>
    <row r="228" spans="1:126" x14ac:dyDescent="0.2">
      <c r="A228" s="15" t="s">
        <v>415</v>
      </c>
      <c r="B228" s="15">
        <f>MAX(C228,J228)</f>
        <v>3</v>
      </c>
      <c r="C228" s="15">
        <f t="shared" si="160"/>
        <v>3</v>
      </c>
      <c r="D228" s="15">
        <v>3</v>
      </c>
      <c r="E228" s="15">
        <v>0</v>
      </c>
      <c r="F228" s="15">
        <v>0</v>
      </c>
      <c r="G228" s="15">
        <v>5</v>
      </c>
      <c r="H228" s="15">
        <v>0</v>
      </c>
      <c r="I228" s="15">
        <f t="shared" ref="I228:I229" si="229">D228*3+E228</f>
        <v>9</v>
      </c>
      <c r="J228" s="15">
        <f t="shared" si="166"/>
        <v>3</v>
      </c>
      <c r="K228" s="15">
        <v>3</v>
      </c>
      <c r="L228" s="15">
        <v>0</v>
      </c>
      <c r="M228" s="15">
        <v>0</v>
      </c>
      <c r="N228" s="15">
        <v>6</v>
      </c>
      <c r="O228" s="15">
        <v>3</v>
      </c>
      <c r="P228" s="15">
        <f t="shared" ref="P228:P229" si="230">K228*3+L228</f>
        <v>9</v>
      </c>
      <c r="Q228" s="15">
        <f t="shared" si="164"/>
        <v>6</v>
      </c>
      <c r="R228" s="15">
        <f t="shared" ref="R228:W228" si="231">D228+K228</f>
        <v>6</v>
      </c>
      <c r="S228" s="15">
        <f t="shared" si="231"/>
        <v>0</v>
      </c>
      <c r="T228" s="15">
        <f t="shared" si="231"/>
        <v>0</v>
      </c>
      <c r="U228" s="15">
        <f t="shared" si="231"/>
        <v>11</v>
      </c>
      <c r="V228" s="15">
        <f t="shared" si="231"/>
        <v>3</v>
      </c>
      <c r="W228" s="15">
        <f t="shared" si="231"/>
        <v>18</v>
      </c>
      <c r="X228" s="48" t="s">
        <v>413</v>
      </c>
      <c r="Y228" s="48" t="s">
        <v>429</v>
      </c>
      <c r="Z228" s="48"/>
      <c r="AB228" s="15"/>
      <c r="AC228" s="15"/>
      <c r="CT228" s="51"/>
      <c r="CU228" s="51"/>
      <c r="CV228" s="51">
        <v>6</v>
      </c>
      <c r="CW228" s="51">
        <v>6</v>
      </c>
      <c r="CX228" s="51">
        <v>6</v>
      </c>
      <c r="CY228" s="51"/>
      <c r="CZ228" s="51"/>
      <c r="DA228" s="51"/>
      <c r="DB228" s="51"/>
      <c r="DC228" s="51"/>
      <c r="DD228" s="51"/>
      <c r="DE228" s="51"/>
      <c r="DF228" s="51"/>
      <c r="DG228" s="51"/>
      <c r="DH228" s="51"/>
      <c r="DI228" s="51"/>
      <c r="DJ228" s="51"/>
      <c r="DK228" s="51"/>
      <c r="DL228" s="51"/>
      <c r="DM228" s="51"/>
      <c r="DN228" s="51"/>
      <c r="DO228" s="15">
        <f t="shared" si="203"/>
        <v>18</v>
      </c>
      <c r="DP228" s="15">
        <f t="shared" si="211"/>
        <v>3</v>
      </c>
      <c r="DQ228" s="15">
        <f t="shared" si="212"/>
        <v>0</v>
      </c>
    </row>
    <row r="229" spans="1:126" x14ac:dyDescent="0.2">
      <c r="A229" s="15" t="s">
        <v>405</v>
      </c>
      <c r="B229" s="15">
        <f>MAX(C229,J229)</f>
        <v>9</v>
      </c>
      <c r="C229" s="15">
        <f>SUM(D229:F229)</f>
        <v>8</v>
      </c>
      <c r="D229" s="15">
        <v>5</v>
      </c>
      <c r="E229" s="15">
        <v>0</v>
      </c>
      <c r="F229" s="15">
        <v>3</v>
      </c>
      <c r="G229" s="15">
        <v>14</v>
      </c>
      <c r="H229" s="15">
        <v>8</v>
      </c>
      <c r="I229" s="15">
        <f t="shared" si="229"/>
        <v>15</v>
      </c>
      <c r="J229" s="15">
        <f t="shared" si="166"/>
        <v>9</v>
      </c>
      <c r="K229" s="15">
        <v>5</v>
      </c>
      <c r="L229" s="15">
        <v>2</v>
      </c>
      <c r="M229" s="15">
        <v>2</v>
      </c>
      <c r="N229" s="15">
        <v>13</v>
      </c>
      <c r="O229" s="15">
        <v>7</v>
      </c>
      <c r="P229" s="15">
        <f t="shared" si="230"/>
        <v>17</v>
      </c>
      <c r="Q229" s="15">
        <f t="shared" ref="Q229:W229" si="232">C229+J229</f>
        <v>17</v>
      </c>
      <c r="R229" s="15">
        <f t="shared" si="232"/>
        <v>10</v>
      </c>
      <c r="S229" s="15">
        <f t="shared" si="232"/>
        <v>2</v>
      </c>
      <c r="T229" s="15">
        <f t="shared" si="232"/>
        <v>5</v>
      </c>
      <c r="U229" s="15">
        <f t="shared" si="232"/>
        <v>27</v>
      </c>
      <c r="V229" s="15">
        <f t="shared" si="232"/>
        <v>15</v>
      </c>
      <c r="W229" s="15">
        <f t="shared" si="232"/>
        <v>32</v>
      </c>
      <c r="X229" s="48" t="s">
        <v>395</v>
      </c>
      <c r="Y229" s="48" t="s">
        <v>706</v>
      </c>
      <c r="Z229" s="48"/>
      <c r="CT229" s="51">
        <v>0</v>
      </c>
      <c r="CU229" s="51">
        <v>3</v>
      </c>
      <c r="CV229" s="51">
        <v>3</v>
      </c>
      <c r="CW229" s="51">
        <v>3</v>
      </c>
      <c r="CX229" s="51">
        <v>6</v>
      </c>
      <c r="CY229" s="51"/>
      <c r="CZ229" s="51"/>
      <c r="DA229" s="51"/>
      <c r="DB229" s="51"/>
      <c r="DC229" s="51"/>
      <c r="DD229" s="51"/>
      <c r="DE229" s="51"/>
      <c r="DF229" s="51">
        <v>4</v>
      </c>
      <c r="DG229" s="51"/>
      <c r="DH229" s="51"/>
      <c r="DI229" s="51"/>
      <c r="DJ229" s="51"/>
      <c r="DK229" s="51"/>
      <c r="DL229" s="51">
        <v>6</v>
      </c>
      <c r="DM229" s="51">
        <v>6</v>
      </c>
      <c r="DN229" s="51">
        <v>1</v>
      </c>
      <c r="DO229" s="15">
        <f t="shared" si="203"/>
        <v>32</v>
      </c>
      <c r="DP229" s="15">
        <f t="shared" si="211"/>
        <v>3</v>
      </c>
      <c r="DQ229" s="15">
        <f t="shared" si="212"/>
        <v>1</v>
      </c>
    </row>
    <row r="230" spans="1:126" x14ac:dyDescent="0.2">
      <c r="A230" s="15" t="s">
        <v>162</v>
      </c>
      <c r="B230" s="15">
        <f>MAX(C230,J230)</f>
        <v>6</v>
      </c>
      <c r="C230" s="15">
        <f>SUM(D230:F230)</f>
        <v>6</v>
      </c>
      <c r="D230" s="15">
        <v>2</v>
      </c>
      <c r="E230" s="15">
        <v>3</v>
      </c>
      <c r="F230" s="15">
        <v>1</v>
      </c>
      <c r="G230" s="15">
        <v>6</v>
      </c>
      <c r="H230" s="15">
        <v>6</v>
      </c>
      <c r="I230" s="15">
        <f t="shared" ref="I230:I231" si="233">D230*3+E230</f>
        <v>9</v>
      </c>
      <c r="J230" s="15">
        <f t="shared" ref="J230" si="234">SUM(K230:M230)</f>
        <v>6</v>
      </c>
      <c r="K230" s="15">
        <v>1</v>
      </c>
      <c r="L230" s="15">
        <v>1</v>
      </c>
      <c r="M230" s="15">
        <v>4</v>
      </c>
      <c r="N230" s="15">
        <v>6</v>
      </c>
      <c r="O230" s="15">
        <v>10</v>
      </c>
      <c r="P230" s="15">
        <f t="shared" ref="P230:P231" si="235">K230*3+L230</f>
        <v>4</v>
      </c>
      <c r="Q230" s="15">
        <f t="shared" ref="Q230:Q231" si="236">C230+J230</f>
        <v>12</v>
      </c>
      <c r="R230" s="15">
        <f t="shared" ref="R230:R231" si="237">D230+K230</f>
        <v>3</v>
      </c>
      <c r="S230" s="15">
        <f t="shared" ref="S230:S231" si="238">E230+L230</f>
        <v>4</v>
      </c>
      <c r="T230" s="15">
        <f t="shared" ref="T230:T231" si="239">F230+M230</f>
        <v>5</v>
      </c>
      <c r="U230" s="15">
        <f t="shared" ref="U230:U231" si="240">G230+N230</f>
        <v>12</v>
      </c>
      <c r="V230" s="15">
        <f t="shared" ref="V230:V231" si="241">H230+O230</f>
        <v>16</v>
      </c>
      <c r="W230" s="15">
        <f t="shared" ref="W230:W231" si="242">I230+P230</f>
        <v>13</v>
      </c>
      <c r="X230" s="48" t="s">
        <v>429</v>
      </c>
      <c r="Y230" s="48" t="s">
        <v>607</v>
      </c>
      <c r="Z230" s="48"/>
      <c r="CT230" s="51"/>
      <c r="CU230" s="51"/>
      <c r="CV230" s="51"/>
      <c r="CW230" s="51"/>
      <c r="CX230" s="51">
        <v>3</v>
      </c>
      <c r="CY230" s="51">
        <v>3</v>
      </c>
      <c r="CZ230" s="51">
        <v>2</v>
      </c>
      <c r="DA230" s="51">
        <v>4</v>
      </c>
      <c r="DB230" s="51"/>
      <c r="DC230" s="51"/>
      <c r="DD230" s="51"/>
      <c r="DE230" s="51"/>
      <c r="DF230" s="51">
        <v>0</v>
      </c>
      <c r="DG230" s="51"/>
      <c r="DH230" s="51"/>
      <c r="DI230" s="51"/>
      <c r="DJ230" s="51"/>
      <c r="DK230" s="51"/>
      <c r="DL230" s="51">
        <v>1</v>
      </c>
      <c r="DM230" s="51"/>
      <c r="DN230" s="51"/>
      <c r="DO230" s="15">
        <f t="shared" si="203"/>
        <v>13</v>
      </c>
      <c r="DP230" s="15">
        <f t="shared" si="211"/>
        <v>0</v>
      </c>
      <c r="DQ230" s="15">
        <f t="shared" si="212"/>
        <v>1</v>
      </c>
    </row>
    <row r="231" spans="1:126" x14ac:dyDescent="0.2">
      <c r="A231" s="15" t="s">
        <v>394</v>
      </c>
      <c r="B231" s="15">
        <f t="shared" ref="B231" si="243">MAX(C231,J231)</f>
        <v>1</v>
      </c>
      <c r="C231" s="15">
        <f>SUM(D231:F231)</f>
        <v>1</v>
      </c>
      <c r="D231" s="15">
        <v>1</v>
      </c>
      <c r="E231" s="15">
        <v>0</v>
      </c>
      <c r="F231" s="15">
        <v>0</v>
      </c>
      <c r="G231" s="15">
        <v>2</v>
      </c>
      <c r="H231" s="15">
        <v>1</v>
      </c>
      <c r="I231" s="15">
        <f t="shared" si="233"/>
        <v>3</v>
      </c>
      <c r="J231" s="15">
        <f t="shared" ref="J231" si="244">SUM(K231:M231)</f>
        <v>1</v>
      </c>
      <c r="K231" s="15">
        <v>1</v>
      </c>
      <c r="L231" s="15">
        <v>0</v>
      </c>
      <c r="M231" s="15">
        <v>0</v>
      </c>
      <c r="N231" s="15">
        <v>1</v>
      </c>
      <c r="O231" s="15">
        <v>0</v>
      </c>
      <c r="P231" s="15">
        <f t="shared" si="235"/>
        <v>3</v>
      </c>
      <c r="Q231" s="15">
        <f t="shared" si="236"/>
        <v>2</v>
      </c>
      <c r="R231" s="15">
        <f t="shared" si="237"/>
        <v>2</v>
      </c>
      <c r="S231" s="15">
        <f t="shared" si="238"/>
        <v>0</v>
      </c>
      <c r="T231" s="15">
        <f t="shared" si="239"/>
        <v>0</v>
      </c>
      <c r="U231" s="15">
        <f t="shared" si="240"/>
        <v>3</v>
      </c>
      <c r="V231" s="15">
        <f t="shared" si="241"/>
        <v>1</v>
      </c>
      <c r="W231" s="15">
        <f t="shared" si="242"/>
        <v>6</v>
      </c>
      <c r="X231" s="48" t="s">
        <v>607</v>
      </c>
      <c r="Y231" s="48" t="s">
        <v>607</v>
      </c>
      <c r="CT231" s="51"/>
      <c r="CU231" s="51"/>
      <c r="CV231" s="51"/>
      <c r="CW231" s="51"/>
      <c r="CX231" s="51"/>
      <c r="CY231" s="51"/>
      <c r="CZ231" s="51"/>
      <c r="DA231" s="51"/>
      <c r="DB231" s="51"/>
      <c r="DC231" s="51"/>
      <c r="DD231" s="51"/>
      <c r="DE231" s="51"/>
      <c r="DF231" s="51"/>
      <c r="DG231" s="51"/>
      <c r="DH231" s="51"/>
      <c r="DI231" s="51"/>
      <c r="DJ231" s="51"/>
      <c r="DK231" s="51"/>
      <c r="DL231" s="51">
        <v>6</v>
      </c>
      <c r="DM231" s="51"/>
      <c r="DN231" s="51"/>
      <c r="DO231" s="15">
        <f t="shared" si="203"/>
        <v>6</v>
      </c>
      <c r="DP231" s="15">
        <f t="shared" si="211"/>
        <v>1</v>
      </c>
      <c r="DQ231" s="15">
        <f t="shared" si="212"/>
        <v>0</v>
      </c>
    </row>
    <row r="232" spans="1:126" x14ac:dyDescent="0.2">
      <c r="Z232" s="48"/>
      <c r="DL232" s="51"/>
      <c r="DM232" s="10"/>
      <c r="DN232" s="10"/>
    </row>
    <row r="233" spans="1:126" s="23" customFormat="1" x14ac:dyDescent="0.2">
      <c r="A233" s="15" t="s">
        <v>164</v>
      </c>
      <c r="C233" s="15">
        <f t="shared" ref="C233:W233" si="245">SUM(C150:C231)</f>
        <v>256</v>
      </c>
      <c r="D233" s="15">
        <f t="shared" si="245"/>
        <v>107</v>
      </c>
      <c r="E233" s="15">
        <f t="shared" si="245"/>
        <v>75</v>
      </c>
      <c r="F233" s="15">
        <f t="shared" si="245"/>
        <v>74</v>
      </c>
      <c r="G233" s="15">
        <f t="shared" si="245"/>
        <v>367</v>
      </c>
      <c r="H233" s="15">
        <f t="shared" si="245"/>
        <v>277</v>
      </c>
      <c r="I233" s="15">
        <f t="shared" si="245"/>
        <v>396</v>
      </c>
      <c r="J233" s="15">
        <f t="shared" si="245"/>
        <v>255</v>
      </c>
      <c r="K233" s="15">
        <f t="shared" si="245"/>
        <v>81</v>
      </c>
      <c r="L233" s="15">
        <f t="shared" si="245"/>
        <v>79</v>
      </c>
      <c r="M233" s="15">
        <f t="shared" si="245"/>
        <v>95</v>
      </c>
      <c r="N233" s="15">
        <f t="shared" si="245"/>
        <v>307</v>
      </c>
      <c r="O233" s="15">
        <f t="shared" si="245"/>
        <v>347</v>
      </c>
      <c r="P233" s="15">
        <f t="shared" si="245"/>
        <v>322</v>
      </c>
      <c r="Q233" s="15">
        <f t="shared" si="245"/>
        <v>511</v>
      </c>
      <c r="R233" s="15">
        <f t="shared" si="245"/>
        <v>188</v>
      </c>
      <c r="S233" s="15">
        <f t="shared" si="245"/>
        <v>154</v>
      </c>
      <c r="T233" s="15">
        <f t="shared" si="245"/>
        <v>169</v>
      </c>
      <c r="U233" s="15">
        <f t="shared" si="245"/>
        <v>674</v>
      </c>
      <c r="V233" s="15">
        <f t="shared" si="245"/>
        <v>624</v>
      </c>
      <c r="W233" s="15">
        <f t="shared" si="245"/>
        <v>718</v>
      </c>
      <c r="X233" s="48" t="s">
        <v>395</v>
      </c>
      <c r="Y233" s="48" t="s">
        <v>706</v>
      </c>
      <c r="Z233" s="48"/>
      <c r="AA233" s="8"/>
      <c r="AB233" s="8"/>
      <c r="AC233" s="8"/>
      <c r="CT233" s="17">
        <f t="shared" ref="CT233:DA233" si="246">SUM(CT150:CT232)</f>
        <v>43</v>
      </c>
      <c r="CU233" s="17">
        <f t="shared" si="246"/>
        <v>63</v>
      </c>
      <c r="CV233" s="17">
        <f t="shared" si="246"/>
        <v>80</v>
      </c>
      <c r="CW233" s="17">
        <f t="shared" si="246"/>
        <v>62</v>
      </c>
      <c r="CX233" s="17">
        <f t="shared" si="246"/>
        <v>52</v>
      </c>
      <c r="CY233" s="17">
        <f t="shared" si="246"/>
        <v>78</v>
      </c>
      <c r="CZ233" s="17">
        <f t="shared" si="246"/>
        <v>71</v>
      </c>
      <c r="DA233" s="17">
        <f t="shared" si="246"/>
        <v>83</v>
      </c>
      <c r="DB233" s="17"/>
      <c r="DC233" s="17"/>
      <c r="DD233" s="17"/>
      <c r="DE233" s="17"/>
      <c r="DF233" s="17">
        <f>SUM(DF150:DF232)</f>
        <v>50</v>
      </c>
      <c r="DG233" s="17"/>
      <c r="DH233" s="17"/>
      <c r="DI233" s="17"/>
      <c r="DJ233" s="17"/>
      <c r="DK233" s="17"/>
      <c r="DL233" s="17">
        <f t="shared" ref="DL233:DQ233" si="247">SUM(DL150:DL232)</f>
        <v>51</v>
      </c>
      <c r="DM233" s="17">
        <f t="shared" si="247"/>
        <v>53</v>
      </c>
      <c r="DN233" s="17">
        <f t="shared" si="247"/>
        <v>32</v>
      </c>
      <c r="DO233" s="17">
        <f t="shared" si="247"/>
        <v>718</v>
      </c>
      <c r="DP233" s="17">
        <f t="shared" si="247"/>
        <v>44</v>
      </c>
      <c r="DQ233" s="17">
        <f t="shared" si="247"/>
        <v>23</v>
      </c>
    </row>
    <row r="234" spans="1:126" x14ac:dyDescent="0.2">
      <c r="Z234" s="48"/>
    </row>
    <row r="235" spans="1:126" x14ac:dyDescent="0.2">
      <c r="A235" s="32"/>
      <c r="Z235" s="19"/>
      <c r="AA235" s="23"/>
      <c r="AB235" s="23"/>
      <c r="AC235" s="23"/>
    </row>
    <row r="236" spans="1:126" x14ac:dyDescent="0.2">
      <c r="A236" s="23" t="s">
        <v>539</v>
      </c>
      <c r="DM236" s="51"/>
      <c r="DN236" s="51"/>
    </row>
    <row r="237" spans="1:126" x14ac:dyDescent="0.2">
      <c r="A237" s="15" t="s">
        <v>569</v>
      </c>
      <c r="B237" s="16">
        <f t="shared" ref="B237:B268" si="248">ROUND((C237+J237+Z237)/2,0)</f>
        <v>2</v>
      </c>
      <c r="C237" s="15">
        <f t="shared" ref="C237" si="249">SUM(D237:F237)</f>
        <v>2</v>
      </c>
      <c r="D237" s="15">
        <v>1</v>
      </c>
      <c r="E237" s="15">
        <v>0</v>
      </c>
      <c r="F237" s="15">
        <v>1</v>
      </c>
      <c r="G237" s="15">
        <v>3</v>
      </c>
      <c r="H237" s="15">
        <v>4</v>
      </c>
      <c r="I237" s="15">
        <f t="shared" ref="I237" si="250">D237*3+E237</f>
        <v>3</v>
      </c>
      <c r="J237" s="15">
        <f t="shared" ref="J237" si="251">SUM(K237:M237)</f>
        <v>1</v>
      </c>
      <c r="K237" s="15">
        <v>1</v>
      </c>
      <c r="L237" s="15">
        <v>0</v>
      </c>
      <c r="M237" s="15">
        <v>0</v>
      </c>
      <c r="N237" s="15">
        <v>2</v>
      </c>
      <c r="O237" s="15">
        <v>0</v>
      </c>
      <c r="P237" s="15">
        <f t="shared" ref="P237:P238" si="252">K237*3+L237</f>
        <v>3</v>
      </c>
      <c r="Q237" s="15">
        <f t="shared" ref="Q237" si="253">C237+J237</f>
        <v>3</v>
      </c>
      <c r="R237" s="15">
        <f t="shared" ref="R237" si="254">D237+K237</f>
        <v>2</v>
      </c>
      <c r="S237" s="15">
        <f t="shared" ref="S237" si="255">E237+L237</f>
        <v>0</v>
      </c>
      <c r="T237" s="15">
        <f t="shared" ref="T237" si="256">F237+M237</f>
        <v>1</v>
      </c>
      <c r="U237" s="15">
        <f t="shared" ref="U237" si="257">G237+N237</f>
        <v>5</v>
      </c>
      <c r="V237" s="15">
        <f t="shared" ref="V237" si="258">H237+O237</f>
        <v>4</v>
      </c>
      <c r="W237" s="15">
        <f t="shared" ref="W237" si="259">I237+P237</f>
        <v>6</v>
      </c>
      <c r="X237" s="48" t="s">
        <v>542</v>
      </c>
      <c r="Y237" s="48" t="s">
        <v>549</v>
      </c>
      <c r="Z237" s="48">
        <v>1</v>
      </c>
      <c r="AA237" s="23" t="s">
        <v>596</v>
      </c>
      <c r="DF237" s="51"/>
      <c r="DG237" s="51"/>
      <c r="DH237" s="51"/>
      <c r="DI237" s="51"/>
      <c r="DJ237" s="51">
        <v>0</v>
      </c>
      <c r="DK237" s="51">
        <v>6</v>
      </c>
      <c r="DL237" s="51"/>
      <c r="DM237" s="51"/>
      <c r="DN237" s="51"/>
      <c r="DO237" s="15">
        <f t="shared" ref="DO237:DO268" si="260">SUM(AM237:DK237)</f>
        <v>6</v>
      </c>
      <c r="DP237" s="15">
        <f t="shared" ref="DP237:DP268" si="261">COUNTIF(DG237:DK237,"6")</f>
        <v>1</v>
      </c>
      <c r="DQ237" s="15">
        <f>IF((Q237+Z237)&lt;B237*2,COUNTIF($DG237:DI237,"0"),COUNTIF(DG237:DI237,"0")+COUNTIF(DK237:DK237,"0"))</f>
        <v>0</v>
      </c>
      <c r="DV237" s="8">
        <v>2</v>
      </c>
    </row>
    <row r="238" spans="1:126" x14ac:dyDescent="0.2">
      <c r="A238" s="15" t="s">
        <v>444</v>
      </c>
      <c r="B238" s="16">
        <f t="shared" si="248"/>
        <v>5</v>
      </c>
      <c r="C238" s="15">
        <f t="shared" ref="C238" si="262">SUM(D238:F238)</f>
        <v>4</v>
      </c>
      <c r="D238" s="15">
        <v>3</v>
      </c>
      <c r="E238" s="15">
        <v>0</v>
      </c>
      <c r="F238" s="15">
        <v>1</v>
      </c>
      <c r="G238" s="15">
        <v>6</v>
      </c>
      <c r="H238" s="15">
        <v>2</v>
      </c>
      <c r="I238" s="15">
        <f t="shared" ref="I238" si="263">D238*3+E238</f>
        <v>9</v>
      </c>
      <c r="J238" s="15">
        <f t="shared" ref="J238" si="264">SUM(K238:M238)</f>
        <v>4</v>
      </c>
      <c r="K238" s="15">
        <v>1</v>
      </c>
      <c r="L238" s="15">
        <v>2</v>
      </c>
      <c r="M238" s="15">
        <v>1</v>
      </c>
      <c r="N238" s="15">
        <v>8</v>
      </c>
      <c r="O238" s="15">
        <v>7</v>
      </c>
      <c r="P238" s="15">
        <f t="shared" si="252"/>
        <v>5</v>
      </c>
      <c r="Q238" s="15">
        <f t="shared" ref="Q238" si="265">C238+J238</f>
        <v>8</v>
      </c>
      <c r="R238" s="15">
        <f t="shared" ref="R238" si="266">D238+K238</f>
        <v>4</v>
      </c>
      <c r="S238" s="15">
        <f t="shared" ref="S238" si="267">E238+L238</f>
        <v>2</v>
      </c>
      <c r="T238" s="15">
        <f t="shared" ref="T238" si="268">F238+M238</f>
        <v>2</v>
      </c>
      <c r="U238" s="15">
        <f t="shared" ref="U238" si="269">G238+N238</f>
        <v>14</v>
      </c>
      <c r="V238" s="15">
        <f t="shared" ref="V238" si="270">H238+O238</f>
        <v>9</v>
      </c>
      <c r="W238" s="15">
        <f t="shared" ref="W238" si="271">I238+P238</f>
        <v>14</v>
      </c>
      <c r="X238" s="48" t="s">
        <v>481</v>
      </c>
      <c r="Y238" s="48" t="s">
        <v>549</v>
      </c>
      <c r="Z238" s="48">
        <v>2</v>
      </c>
      <c r="AA238" s="23" t="s">
        <v>595</v>
      </c>
      <c r="DF238" s="51"/>
      <c r="DG238" s="51">
        <v>3</v>
      </c>
      <c r="DH238" s="51">
        <v>3</v>
      </c>
      <c r="DI238" s="51">
        <v>4</v>
      </c>
      <c r="DJ238" s="51">
        <v>0</v>
      </c>
      <c r="DK238" s="51">
        <v>4</v>
      </c>
      <c r="DL238" s="51"/>
      <c r="DM238" s="51"/>
      <c r="DN238" s="51"/>
      <c r="DO238" s="15">
        <f t="shared" si="260"/>
        <v>14</v>
      </c>
      <c r="DP238" s="15">
        <f t="shared" si="261"/>
        <v>0</v>
      </c>
      <c r="DQ238" s="15">
        <f>IF((Q238+Z238)&lt;B238*2,COUNTIF($DG238:DI238,"0"),COUNTIF(DG238:DI238,"0")+COUNTIF(DK238:DK238,"0"))</f>
        <v>0</v>
      </c>
      <c r="DV238" s="8">
        <v>2</v>
      </c>
    </row>
    <row r="239" spans="1:126" x14ac:dyDescent="0.2">
      <c r="A239" s="15" t="s">
        <v>447</v>
      </c>
      <c r="B239" s="16">
        <f t="shared" si="248"/>
        <v>5</v>
      </c>
      <c r="C239" s="15">
        <f t="shared" ref="C239:C268" si="272">SUM(D239:F239)</f>
        <v>4</v>
      </c>
      <c r="D239" s="15">
        <v>2</v>
      </c>
      <c r="E239" s="15">
        <v>1</v>
      </c>
      <c r="F239" s="15">
        <v>1</v>
      </c>
      <c r="G239" s="15">
        <v>4</v>
      </c>
      <c r="H239" s="15">
        <v>3</v>
      </c>
      <c r="I239" s="15">
        <f t="shared" ref="I239:I254" si="273">D239*3+E239</f>
        <v>7</v>
      </c>
      <c r="J239" s="15">
        <f t="shared" ref="J239:J268" si="274">SUM(K239:M239)</f>
        <v>4</v>
      </c>
      <c r="K239" s="15">
        <v>3</v>
      </c>
      <c r="L239" s="15">
        <v>0</v>
      </c>
      <c r="M239" s="15">
        <v>1</v>
      </c>
      <c r="N239" s="15">
        <v>9</v>
      </c>
      <c r="O239" s="15">
        <v>8</v>
      </c>
      <c r="P239" s="15">
        <f t="shared" ref="P239:P250" si="275">K239*3+L239</f>
        <v>9</v>
      </c>
      <c r="Q239" s="15">
        <f t="shared" ref="Q239:Q268" si="276">C239+J239</f>
        <v>8</v>
      </c>
      <c r="R239" s="15">
        <f t="shared" ref="R239:R268" si="277">D239+K239</f>
        <v>5</v>
      </c>
      <c r="S239" s="15">
        <f t="shared" ref="S239:S268" si="278">E239+L239</f>
        <v>1</v>
      </c>
      <c r="T239" s="15">
        <f t="shared" ref="T239:T268" si="279">F239+M239</f>
        <v>2</v>
      </c>
      <c r="U239" s="15">
        <f t="shared" ref="U239:U268" si="280">G239+N239</f>
        <v>13</v>
      </c>
      <c r="V239" s="15">
        <f t="shared" ref="V239:V268" si="281">H239+O239</f>
        <v>11</v>
      </c>
      <c r="W239" s="15">
        <f t="shared" ref="W239:W268" si="282">I239+P239</f>
        <v>16</v>
      </c>
      <c r="X239" s="48" t="s">
        <v>481</v>
      </c>
      <c r="Y239" s="48" t="s">
        <v>549</v>
      </c>
      <c r="Z239" s="48">
        <v>2</v>
      </c>
      <c r="AA239" s="23"/>
      <c r="DF239" s="51"/>
      <c r="DG239" s="51">
        <v>4</v>
      </c>
      <c r="DH239" s="51">
        <v>3</v>
      </c>
      <c r="DI239" s="51">
        <v>6</v>
      </c>
      <c r="DJ239" s="51">
        <v>0</v>
      </c>
      <c r="DK239" s="51">
        <v>3</v>
      </c>
      <c r="DL239" s="51"/>
      <c r="DM239" s="51"/>
      <c r="DN239" s="51"/>
      <c r="DO239" s="15">
        <f t="shared" si="260"/>
        <v>16</v>
      </c>
      <c r="DP239" s="15">
        <f t="shared" si="261"/>
        <v>1</v>
      </c>
      <c r="DQ239" s="15">
        <f>IF((Q239+Z239)&lt;B239*2,COUNTIF($DG239:DI239,"0"),COUNTIF(DG239:DI239,"0")+COUNTIF(DK239:DK239,"0"))</f>
        <v>0</v>
      </c>
      <c r="DV239" s="8">
        <v>2</v>
      </c>
    </row>
    <row r="240" spans="1:126" x14ac:dyDescent="0.2">
      <c r="A240" s="15" t="s">
        <v>266</v>
      </c>
      <c r="B240" s="16">
        <f t="shared" si="248"/>
        <v>2</v>
      </c>
      <c r="C240" s="15">
        <f t="shared" ref="C240" si="283">SUM(D240:F240)</f>
        <v>1</v>
      </c>
      <c r="D240" s="15">
        <v>0</v>
      </c>
      <c r="E240" s="15">
        <v>0</v>
      </c>
      <c r="F240" s="15">
        <v>1</v>
      </c>
      <c r="G240" s="15">
        <v>0</v>
      </c>
      <c r="H240" s="15">
        <v>1</v>
      </c>
      <c r="I240" s="15">
        <f t="shared" si="273"/>
        <v>0</v>
      </c>
      <c r="J240" s="15">
        <f t="shared" ref="J240" si="284">SUM(K240:M240)</f>
        <v>2</v>
      </c>
      <c r="K240" s="15">
        <v>1</v>
      </c>
      <c r="L240" s="15">
        <v>0</v>
      </c>
      <c r="M240" s="15">
        <v>1</v>
      </c>
      <c r="N240" s="15">
        <v>3</v>
      </c>
      <c r="O240" s="15">
        <v>4</v>
      </c>
      <c r="P240" s="15">
        <f t="shared" si="275"/>
        <v>3</v>
      </c>
      <c r="Q240" s="15">
        <f t="shared" ref="Q240" si="285">C240+J240</f>
        <v>3</v>
      </c>
      <c r="R240" s="15">
        <f t="shared" ref="R240" si="286">D240+K240</f>
        <v>1</v>
      </c>
      <c r="S240" s="15">
        <f t="shared" ref="S240" si="287">E240+L240</f>
        <v>0</v>
      </c>
      <c r="T240" s="15">
        <f t="shared" ref="T240" si="288">F240+M240</f>
        <v>2</v>
      </c>
      <c r="U240" s="15">
        <f t="shared" ref="U240" si="289">G240+N240</f>
        <v>3</v>
      </c>
      <c r="V240" s="15">
        <f t="shared" ref="V240" si="290">H240+O240</f>
        <v>5</v>
      </c>
      <c r="W240" s="15">
        <f t="shared" ref="W240" si="291">I240+P240</f>
        <v>3</v>
      </c>
      <c r="X240" s="48" t="s">
        <v>496</v>
      </c>
      <c r="Y240" s="48" t="s">
        <v>511</v>
      </c>
      <c r="Z240" s="48">
        <v>1</v>
      </c>
      <c r="AA240" s="23" t="s">
        <v>594</v>
      </c>
      <c r="DF240" s="51"/>
      <c r="DG240" s="51"/>
      <c r="DH240" s="51">
        <v>0</v>
      </c>
      <c r="DI240" s="51">
        <v>3</v>
      </c>
      <c r="DJ240" s="51"/>
      <c r="DK240" s="51"/>
      <c r="DL240" s="51"/>
      <c r="DM240" s="51"/>
      <c r="DN240" s="51"/>
      <c r="DO240" s="15">
        <f t="shared" si="260"/>
        <v>3</v>
      </c>
      <c r="DP240" s="15">
        <f t="shared" si="261"/>
        <v>0</v>
      </c>
      <c r="DQ240" s="15">
        <f>IF((Q240+Z240)&lt;B240*2,COUNTIF($DG240:DI240,"0"),COUNTIF(DG240:DI240,"0")+COUNTIF(DK240:DK240,"0"))</f>
        <v>1</v>
      </c>
      <c r="DV240" s="8">
        <v>1</v>
      </c>
    </row>
    <row r="241" spans="1:127" x14ac:dyDescent="0.2">
      <c r="A241" s="15" t="s">
        <v>499</v>
      </c>
      <c r="B241" s="16">
        <f t="shared" si="248"/>
        <v>1</v>
      </c>
      <c r="C241" s="15">
        <f t="shared" si="272"/>
        <v>1</v>
      </c>
      <c r="D241" s="15">
        <v>1</v>
      </c>
      <c r="E241" s="15">
        <v>0</v>
      </c>
      <c r="F241" s="15">
        <v>0</v>
      </c>
      <c r="G241" s="15">
        <v>2</v>
      </c>
      <c r="H241" s="15">
        <v>0</v>
      </c>
      <c r="I241" s="15">
        <f t="shared" si="273"/>
        <v>3</v>
      </c>
      <c r="J241" s="15">
        <f t="shared" si="274"/>
        <v>1</v>
      </c>
      <c r="K241" s="15">
        <v>1</v>
      </c>
      <c r="L241" s="15">
        <v>0</v>
      </c>
      <c r="M241" s="15">
        <v>0</v>
      </c>
      <c r="N241" s="15">
        <v>2</v>
      </c>
      <c r="O241" s="15">
        <v>0</v>
      </c>
      <c r="P241" s="15">
        <f t="shared" si="275"/>
        <v>3</v>
      </c>
      <c r="Q241" s="15">
        <f t="shared" si="276"/>
        <v>2</v>
      </c>
      <c r="R241" s="15">
        <f t="shared" si="277"/>
        <v>2</v>
      </c>
      <c r="S241" s="15">
        <f t="shared" si="278"/>
        <v>0</v>
      </c>
      <c r="T241" s="15">
        <f t="shared" si="279"/>
        <v>0</v>
      </c>
      <c r="U241" s="15">
        <f t="shared" si="280"/>
        <v>4</v>
      </c>
      <c r="V241" s="15">
        <f t="shared" si="281"/>
        <v>0</v>
      </c>
      <c r="W241" s="15">
        <f t="shared" si="282"/>
        <v>6</v>
      </c>
      <c r="X241" s="48" t="s">
        <v>496</v>
      </c>
      <c r="Y241" s="48" t="s">
        <v>496</v>
      </c>
      <c r="Z241" s="48"/>
      <c r="AA241" s="15"/>
      <c r="DF241" s="51"/>
      <c r="DG241" s="51"/>
      <c r="DH241" s="51">
        <v>6</v>
      </c>
      <c r="DI241" s="51"/>
      <c r="DJ241" s="51"/>
      <c r="DK241" s="51"/>
      <c r="DL241" s="51"/>
      <c r="DM241" s="51"/>
      <c r="DN241" s="51"/>
      <c r="DO241" s="15">
        <f t="shared" si="260"/>
        <v>6</v>
      </c>
      <c r="DP241" s="15">
        <f t="shared" si="261"/>
        <v>1</v>
      </c>
      <c r="DQ241" s="15">
        <f>IF((Q241+Z241)&lt;B241*2,COUNTIF($DG241:DI241,"0"),COUNTIF(DG241:DI241,"0")+COUNTIF(DK241:DK241,"0"))</f>
        <v>0</v>
      </c>
    </row>
    <row r="242" spans="1:127" x14ac:dyDescent="0.2">
      <c r="A242" s="15" t="s">
        <v>271</v>
      </c>
      <c r="B242" s="16">
        <f t="shared" si="248"/>
        <v>5</v>
      </c>
      <c r="C242" s="15">
        <f t="shared" si="272"/>
        <v>3</v>
      </c>
      <c r="D242" s="15">
        <v>2</v>
      </c>
      <c r="E242" s="15">
        <v>0</v>
      </c>
      <c r="F242" s="15">
        <v>1</v>
      </c>
      <c r="G242" s="15">
        <v>8</v>
      </c>
      <c r="H242" s="15">
        <v>3</v>
      </c>
      <c r="I242" s="15">
        <f t="shared" si="273"/>
        <v>6</v>
      </c>
      <c r="J242" s="15">
        <f t="shared" si="274"/>
        <v>5</v>
      </c>
      <c r="K242" s="15">
        <v>4</v>
      </c>
      <c r="L242" s="15">
        <v>0</v>
      </c>
      <c r="M242" s="15">
        <v>1</v>
      </c>
      <c r="N242" s="15">
        <v>12</v>
      </c>
      <c r="O242" s="15">
        <v>2</v>
      </c>
      <c r="P242" s="15">
        <f t="shared" si="275"/>
        <v>12</v>
      </c>
      <c r="Q242" s="15">
        <f t="shared" si="276"/>
        <v>8</v>
      </c>
      <c r="R242" s="15">
        <f t="shared" si="277"/>
        <v>6</v>
      </c>
      <c r="S242" s="15">
        <f t="shared" si="278"/>
        <v>0</v>
      </c>
      <c r="T242" s="15">
        <f t="shared" si="279"/>
        <v>2</v>
      </c>
      <c r="U242" s="15">
        <f t="shared" si="280"/>
        <v>20</v>
      </c>
      <c r="V242" s="15">
        <f t="shared" si="281"/>
        <v>5</v>
      </c>
      <c r="W242" s="15">
        <f t="shared" si="282"/>
        <v>18</v>
      </c>
      <c r="X242" s="48" t="s">
        <v>481</v>
      </c>
      <c r="Y242" s="48" t="s">
        <v>549</v>
      </c>
      <c r="Z242" s="48">
        <v>2</v>
      </c>
      <c r="AA242" s="23" t="s">
        <v>527</v>
      </c>
      <c r="AB242" s="8" t="s">
        <v>598</v>
      </c>
      <c r="DF242" s="51"/>
      <c r="DG242" s="51">
        <v>3</v>
      </c>
      <c r="DH242" s="51">
        <v>3</v>
      </c>
      <c r="DI242" s="51">
        <v>3</v>
      </c>
      <c r="DJ242" s="51">
        <v>3</v>
      </c>
      <c r="DK242" s="51">
        <v>6</v>
      </c>
      <c r="DL242" s="51"/>
      <c r="DM242" s="51"/>
      <c r="DN242" s="51"/>
      <c r="DO242" s="15">
        <f t="shared" si="260"/>
        <v>18</v>
      </c>
      <c r="DP242" s="15">
        <f t="shared" si="261"/>
        <v>1</v>
      </c>
      <c r="DQ242" s="15">
        <f>IF((Q242+Z242)&lt;B242*2,COUNTIF($DG242:DI242,"0"),COUNTIF(DG242:DI242,"0")+COUNTIF(DK242:DK242,"0"))</f>
        <v>0</v>
      </c>
      <c r="DV242" s="8">
        <v>3</v>
      </c>
    </row>
    <row r="243" spans="1:127" x14ac:dyDescent="0.2">
      <c r="A243" s="15" t="s">
        <v>273</v>
      </c>
      <c r="B243" s="16">
        <f t="shared" si="248"/>
        <v>5</v>
      </c>
      <c r="C243" s="15">
        <f t="shared" si="272"/>
        <v>4</v>
      </c>
      <c r="D243" s="15">
        <v>2</v>
      </c>
      <c r="E243" s="15">
        <v>1</v>
      </c>
      <c r="F243" s="15">
        <v>1</v>
      </c>
      <c r="G243" s="15">
        <v>5</v>
      </c>
      <c r="H243" s="15">
        <v>4</v>
      </c>
      <c r="I243" s="15">
        <f t="shared" si="273"/>
        <v>7</v>
      </c>
      <c r="J243" s="15">
        <f t="shared" si="274"/>
        <v>4</v>
      </c>
      <c r="K243" s="15">
        <v>0</v>
      </c>
      <c r="L243" s="15">
        <v>0</v>
      </c>
      <c r="M243" s="15">
        <v>4</v>
      </c>
      <c r="N243" s="15">
        <v>3</v>
      </c>
      <c r="O243" s="15">
        <v>9</v>
      </c>
      <c r="P243" s="15">
        <f t="shared" si="275"/>
        <v>0</v>
      </c>
      <c r="Q243" s="15">
        <f t="shared" si="276"/>
        <v>8</v>
      </c>
      <c r="R243" s="15">
        <f t="shared" si="277"/>
        <v>2</v>
      </c>
      <c r="S243" s="15">
        <f t="shared" si="278"/>
        <v>1</v>
      </c>
      <c r="T243" s="15">
        <f t="shared" si="279"/>
        <v>5</v>
      </c>
      <c r="U243" s="15">
        <f t="shared" si="280"/>
        <v>8</v>
      </c>
      <c r="V243" s="15">
        <f t="shared" si="281"/>
        <v>13</v>
      </c>
      <c r="W243" s="15">
        <f t="shared" si="282"/>
        <v>7</v>
      </c>
      <c r="X243" s="48" t="s">
        <v>481</v>
      </c>
      <c r="Y243" s="48" t="s">
        <v>549</v>
      </c>
      <c r="Z243" s="48">
        <v>2</v>
      </c>
      <c r="AA243" s="23" t="s">
        <v>528</v>
      </c>
      <c r="AB243" s="8" t="s">
        <v>532</v>
      </c>
      <c r="DF243" s="51"/>
      <c r="DG243" s="51">
        <v>3</v>
      </c>
      <c r="DH243" s="51">
        <v>1</v>
      </c>
      <c r="DI243" s="51">
        <v>3</v>
      </c>
      <c r="DJ243" s="51">
        <v>0</v>
      </c>
      <c r="DK243" s="51">
        <v>0</v>
      </c>
      <c r="DL243" s="51"/>
      <c r="DM243" s="51"/>
      <c r="DN243" s="51"/>
      <c r="DO243" s="15">
        <f t="shared" si="260"/>
        <v>7</v>
      </c>
      <c r="DP243" s="15">
        <f t="shared" si="261"/>
        <v>0</v>
      </c>
      <c r="DQ243" s="15">
        <f>IF((Q243+Z243)&lt;B243*2,COUNTIF($DG243:DI243,"0"),COUNTIF(DG243:DI243,"0")+COUNTIF(DK243:DK243,"0"))</f>
        <v>1</v>
      </c>
      <c r="DV243" s="8">
        <v>2</v>
      </c>
    </row>
    <row r="244" spans="1:127" x14ac:dyDescent="0.2">
      <c r="A244" s="15" t="s">
        <v>478</v>
      </c>
      <c r="B244" s="16">
        <f t="shared" si="248"/>
        <v>5</v>
      </c>
      <c r="C244" s="15">
        <f t="shared" si="272"/>
        <v>5</v>
      </c>
      <c r="D244" s="15">
        <v>3</v>
      </c>
      <c r="E244" s="15">
        <v>1</v>
      </c>
      <c r="F244" s="15">
        <v>1</v>
      </c>
      <c r="G244" s="15">
        <v>6</v>
      </c>
      <c r="H244" s="15">
        <v>4</v>
      </c>
      <c r="I244" s="15">
        <f t="shared" si="273"/>
        <v>10</v>
      </c>
      <c r="J244" s="15">
        <f t="shared" si="274"/>
        <v>3</v>
      </c>
      <c r="K244" s="15">
        <v>0</v>
      </c>
      <c r="L244" s="15">
        <v>1</v>
      </c>
      <c r="M244" s="15">
        <v>2</v>
      </c>
      <c r="N244" s="15">
        <v>0</v>
      </c>
      <c r="O244" s="15">
        <v>3</v>
      </c>
      <c r="P244" s="15">
        <f t="shared" si="275"/>
        <v>1</v>
      </c>
      <c r="Q244" s="15">
        <f t="shared" si="276"/>
        <v>8</v>
      </c>
      <c r="R244" s="15">
        <f t="shared" si="277"/>
        <v>3</v>
      </c>
      <c r="S244" s="15">
        <f t="shared" si="278"/>
        <v>2</v>
      </c>
      <c r="T244" s="15">
        <f t="shared" si="279"/>
        <v>3</v>
      </c>
      <c r="U244" s="15">
        <f t="shared" si="280"/>
        <v>6</v>
      </c>
      <c r="V244" s="15">
        <f t="shared" si="281"/>
        <v>7</v>
      </c>
      <c r="W244" s="15">
        <f t="shared" si="282"/>
        <v>11</v>
      </c>
      <c r="X244" s="48" t="s">
        <v>481</v>
      </c>
      <c r="Y244" s="48" t="s">
        <v>549</v>
      </c>
      <c r="Z244" s="48">
        <v>2</v>
      </c>
      <c r="AA244" s="23" t="s">
        <v>529</v>
      </c>
      <c r="AB244" s="8" t="s">
        <v>531</v>
      </c>
      <c r="DF244" s="51"/>
      <c r="DG244" s="51">
        <v>3</v>
      </c>
      <c r="DH244" s="51">
        <v>4</v>
      </c>
      <c r="DI244" s="51">
        <v>3</v>
      </c>
      <c r="DJ244" s="51">
        <v>1</v>
      </c>
      <c r="DK244" s="51">
        <v>0</v>
      </c>
      <c r="DL244" s="51"/>
      <c r="DM244" s="51"/>
      <c r="DN244" s="51"/>
      <c r="DO244" s="15">
        <f t="shared" si="260"/>
        <v>11</v>
      </c>
      <c r="DP244" s="15">
        <f t="shared" si="261"/>
        <v>0</v>
      </c>
      <c r="DQ244" s="15">
        <f>IF((Q244+Z244)&lt;B244*2,COUNTIF($DG244:DI244,"0"),COUNTIF(DG244:DI244,"0")+COUNTIF(DK244:DK244,"0"))</f>
        <v>1</v>
      </c>
      <c r="DV244" s="8">
        <v>3</v>
      </c>
    </row>
    <row r="245" spans="1:127" x14ac:dyDescent="0.2">
      <c r="A245" s="15" t="s">
        <v>482</v>
      </c>
      <c r="B245" s="16">
        <f t="shared" si="248"/>
        <v>5</v>
      </c>
      <c r="C245" s="15">
        <f t="shared" si="272"/>
        <v>4</v>
      </c>
      <c r="D245" s="15">
        <v>2</v>
      </c>
      <c r="E245" s="15">
        <v>0</v>
      </c>
      <c r="F245" s="15">
        <v>2</v>
      </c>
      <c r="G245" s="15">
        <v>5</v>
      </c>
      <c r="H245" s="15">
        <v>9</v>
      </c>
      <c r="I245" s="15">
        <f t="shared" si="273"/>
        <v>6</v>
      </c>
      <c r="J245" s="15">
        <f t="shared" si="274"/>
        <v>5</v>
      </c>
      <c r="K245" s="15">
        <v>4</v>
      </c>
      <c r="L245" s="15">
        <v>0</v>
      </c>
      <c r="M245" s="15">
        <v>1</v>
      </c>
      <c r="N245" s="15">
        <v>16</v>
      </c>
      <c r="O245" s="15">
        <v>7</v>
      </c>
      <c r="P245" s="15">
        <f t="shared" si="275"/>
        <v>12</v>
      </c>
      <c r="Q245" s="15">
        <f t="shared" si="276"/>
        <v>9</v>
      </c>
      <c r="R245" s="15">
        <f t="shared" si="277"/>
        <v>6</v>
      </c>
      <c r="S245" s="15">
        <f t="shared" si="278"/>
        <v>0</v>
      </c>
      <c r="T245" s="15">
        <f t="shared" si="279"/>
        <v>3</v>
      </c>
      <c r="U245" s="15">
        <f t="shared" si="280"/>
        <v>21</v>
      </c>
      <c r="V245" s="15">
        <f t="shared" si="281"/>
        <v>16</v>
      </c>
      <c r="W245" s="15">
        <f t="shared" si="282"/>
        <v>18</v>
      </c>
      <c r="X245" s="48" t="s">
        <v>481</v>
      </c>
      <c r="Y245" s="48" t="s">
        <v>549</v>
      </c>
      <c r="Z245" s="48">
        <v>1</v>
      </c>
      <c r="AA245" s="23" t="s">
        <v>538</v>
      </c>
      <c r="AB245" s="8" t="s">
        <v>597</v>
      </c>
      <c r="DF245" s="51"/>
      <c r="DG245" s="51">
        <v>6</v>
      </c>
      <c r="DH245" s="51">
        <v>3</v>
      </c>
      <c r="DI245" s="51">
        <v>6</v>
      </c>
      <c r="DJ245" s="51">
        <v>0</v>
      </c>
      <c r="DK245" s="51">
        <v>3</v>
      </c>
      <c r="DL245" s="51"/>
      <c r="DM245" s="51"/>
      <c r="DN245" s="51"/>
      <c r="DO245" s="15">
        <f t="shared" si="260"/>
        <v>18</v>
      </c>
      <c r="DP245" s="15">
        <f t="shared" si="261"/>
        <v>2</v>
      </c>
      <c r="DQ245" s="15">
        <f>IF((Q245+Z245)&lt;B245*2,COUNTIF($DG245:DI245,"0"),COUNTIF(DG245:DI245,"0")+COUNTIF(DK245:DK245,"0"))</f>
        <v>0</v>
      </c>
      <c r="DV245" s="8">
        <v>2</v>
      </c>
    </row>
    <row r="246" spans="1:127" x14ac:dyDescent="0.2">
      <c r="A246" s="15" t="s">
        <v>500</v>
      </c>
      <c r="B246" s="16">
        <f t="shared" si="248"/>
        <v>4</v>
      </c>
      <c r="C246" s="15">
        <f t="shared" si="272"/>
        <v>4</v>
      </c>
      <c r="D246" s="15">
        <v>3</v>
      </c>
      <c r="E246" s="15">
        <v>1</v>
      </c>
      <c r="F246" s="15">
        <v>0</v>
      </c>
      <c r="G246" s="15">
        <v>7</v>
      </c>
      <c r="H246" s="15">
        <v>3</v>
      </c>
      <c r="I246" s="15">
        <f t="shared" si="273"/>
        <v>10</v>
      </c>
      <c r="J246" s="15">
        <f t="shared" si="274"/>
        <v>3</v>
      </c>
      <c r="K246" s="15">
        <v>2</v>
      </c>
      <c r="L246" s="15">
        <v>1</v>
      </c>
      <c r="M246" s="15">
        <v>0</v>
      </c>
      <c r="N246" s="15">
        <v>4</v>
      </c>
      <c r="O246" s="15">
        <v>2</v>
      </c>
      <c r="P246" s="15">
        <f t="shared" si="275"/>
        <v>7</v>
      </c>
      <c r="Q246" s="15">
        <f t="shared" si="276"/>
        <v>7</v>
      </c>
      <c r="R246" s="15">
        <f t="shared" si="277"/>
        <v>5</v>
      </c>
      <c r="S246" s="15">
        <f t="shared" si="278"/>
        <v>2</v>
      </c>
      <c r="T246" s="15">
        <f t="shared" si="279"/>
        <v>0</v>
      </c>
      <c r="U246" s="15">
        <f t="shared" si="280"/>
        <v>11</v>
      </c>
      <c r="V246" s="15">
        <f t="shared" si="281"/>
        <v>5</v>
      </c>
      <c r="W246" s="15">
        <f t="shared" si="282"/>
        <v>17</v>
      </c>
      <c r="X246" s="48" t="s">
        <v>496</v>
      </c>
      <c r="Y246" s="48" t="s">
        <v>549</v>
      </c>
      <c r="Z246" s="48">
        <v>1</v>
      </c>
      <c r="AA246" s="23" t="s">
        <v>530</v>
      </c>
      <c r="AB246" s="8" t="s">
        <v>532</v>
      </c>
      <c r="DF246" s="51"/>
      <c r="DG246" s="51"/>
      <c r="DH246" s="51">
        <v>2</v>
      </c>
      <c r="DI246" s="51">
        <v>6</v>
      </c>
      <c r="DJ246" s="51">
        <v>3</v>
      </c>
      <c r="DK246" s="51">
        <v>6</v>
      </c>
      <c r="DL246" s="51"/>
      <c r="DM246" s="51"/>
      <c r="DN246" s="51"/>
      <c r="DO246" s="15">
        <f t="shared" si="260"/>
        <v>17</v>
      </c>
      <c r="DP246" s="15">
        <f t="shared" si="261"/>
        <v>2</v>
      </c>
      <c r="DQ246" s="15">
        <f>IF((Q246+Z246)&lt;B246*2,COUNTIF($DG246:DI246,"0"),COUNTIF(DG246:DI246,"0")+COUNTIF(DK246:DK246,"0"))</f>
        <v>0</v>
      </c>
      <c r="DV246" s="8">
        <v>2</v>
      </c>
    </row>
    <row r="247" spans="1:127" x14ac:dyDescent="0.2">
      <c r="A247" s="15" t="s">
        <v>486</v>
      </c>
      <c r="B247" s="16">
        <f t="shared" si="248"/>
        <v>4</v>
      </c>
      <c r="C247" s="15">
        <f t="shared" si="272"/>
        <v>4</v>
      </c>
      <c r="D247" s="15">
        <v>1</v>
      </c>
      <c r="E247" s="15">
        <v>2</v>
      </c>
      <c r="F247" s="15">
        <v>1</v>
      </c>
      <c r="G247" s="15">
        <v>6</v>
      </c>
      <c r="H247" s="15">
        <v>7</v>
      </c>
      <c r="I247" s="15">
        <f t="shared" si="273"/>
        <v>5</v>
      </c>
      <c r="J247" s="15">
        <f t="shared" si="274"/>
        <v>3</v>
      </c>
      <c r="K247" s="15">
        <v>0</v>
      </c>
      <c r="L247" s="15">
        <v>1</v>
      </c>
      <c r="M247" s="15">
        <v>2</v>
      </c>
      <c r="N247" s="15">
        <v>2</v>
      </c>
      <c r="O247" s="15">
        <v>5</v>
      </c>
      <c r="P247" s="15">
        <f t="shared" si="275"/>
        <v>1</v>
      </c>
      <c r="Q247" s="15">
        <f t="shared" si="276"/>
        <v>7</v>
      </c>
      <c r="R247" s="15">
        <f t="shared" si="277"/>
        <v>1</v>
      </c>
      <c r="S247" s="15">
        <f t="shared" si="278"/>
        <v>3</v>
      </c>
      <c r="T247" s="15">
        <f t="shared" si="279"/>
        <v>3</v>
      </c>
      <c r="U247" s="15">
        <f t="shared" si="280"/>
        <v>8</v>
      </c>
      <c r="V247" s="15">
        <f t="shared" si="281"/>
        <v>12</v>
      </c>
      <c r="W247" s="15">
        <f t="shared" si="282"/>
        <v>6</v>
      </c>
      <c r="X247" s="48" t="s">
        <v>481</v>
      </c>
      <c r="Y247" s="48" t="s">
        <v>549</v>
      </c>
      <c r="Z247" s="48">
        <v>1</v>
      </c>
      <c r="DF247" s="51"/>
      <c r="DG247" s="51">
        <v>1</v>
      </c>
      <c r="DH247" s="51">
        <v>0</v>
      </c>
      <c r="DI247" s="51"/>
      <c r="DJ247" s="51">
        <v>3</v>
      </c>
      <c r="DK247" s="51">
        <v>2</v>
      </c>
      <c r="DL247" s="51"/>
      <c r="DM247" s="51"/>
      <c r="DN247" s="51"/>
      <c r="DO247" s="15">
        <f t="shared" si="260"/>
        <v>6</v>
      </c>
      <c r="DP247" s="15">
        <f t="shared" si="261"/>
        <v>0</v>
      </c>
      <c r="DQ247" s="15">
        <f>IF((Q247+Z247)&lt;B247*2,COUNTIF($DG247:DI247,"0"),COUNTIF(DG247:DI247,"0")+COUNTIF(DK247:DK247,"0"))</f>
        <v>1</v>
      </c>
      <c r="DV247" s="8">
        <v>2</v>
      </c>
    </row>
    <row r="248" spans="1:127" x14ac:dyDescent="0.2">
      <c r="A248" s="15" t="s">
        <v>472</v>
      </c>
      <c r="B248" s="16">
        <f t="shared" si="248"/>
        <v>5</v>
      </c>
      <c r="C248" s="15">
        <f t="shared" si="272"/>
        <v>4</v>
      </c>
      <c r="D248" s="15">
        <v>1</v>
      </c>
      <c r="E248" s="15">
        <v>3</v>
      </c>
      <c r="F248" s="15">
        <v>0</v>
      </c>
      <c r="G248" s="15">
        <v>4</v>
      </c>
      <c r="H248" s="15">
        <v>3</v>
      </c>
      <c r="I248" s="15">
        <f t="shared" si="273"/>
        <v>6</v>
      </c>
      <c r="J248" s="15">
        <f t="shared" si="274"/>
        <v>4</v>
      </c>
      <c r="K248" s="15">
        <v>0</v>
      </c>
      <c r="L248" s="15">
        <v>1</v>
      </c>
      <c r="M248" s="15">
        <v>3</v>
      </c>
      <c r="N248" s="15">
        <v>1</v>
      </c>
      <c r="O248" s="15">
        <v>6</v>
      </c>
      <c r="P248" s="15">
        <f t="shared" si="275"/>
        <v>1</v>
      </c>
      <c r="Q248" s="15">
        <f t="shared" si="276"/>
        <v>8</v>
      </c>
      <c r="R248" s="15">
        <f t="shared" si="277"/>
        <v>1</v>
      </c>
      <c r="S248" s="15">
        <f t="shared" si="278"/>
        <v>4</v>
      </c>
      <c r="T248" s="15">
        <f t="shared" si="279"/>
        <v>3</v>
      </c>
      <c r="U248" s="15">
        <f t="shared" si="280"/>
        <v>5</v>
      </c>
      <c r="V248" s="15">
        <f t="shared" si="281"/>
        <v>9</v>
      </c>
      <c r="W248" s="15">
        <f t="shared" si="282"/>
        <v>7</v>
      </c>
      <c r="X248" s="48" t="s">
        <v>481</v>
      </c>
      <c r="Y248" s="48" t="s">
        <v>549</v>
      </c>
      <c r="Z248" s="48">
        <v>2</v>
      </c>
      <c r="DF248" s="51"/>
      <c r="DG248" s="51">
        <v>3</v>
      </c>
      <c r="DH248" s="51">
        <v>1</v>
      </c>
      <c r="DI248" s="51">
        <v>1</v>
      </c>
      <c r="DJ248" s="51">
        <v>0</v>
      </c>
      <c r="DK248" s="51">
        <v>2</v>
      </c>
      <c r="DL248" s="51"/>
      <c r="DM248" s="51"/>
      <c r="DN248" s="51"/>
      <c r="DO248" s="15">
        <f t="shared" si="260"/>
        <v>7</v>
      </c>
      <c r="DP248" s="15">
        <f t="shared" si="261"/>
        <v>0</v>
      </c>
      <c r="DQ248" s="15">
        <f>IF((Q248+Z248)&lt;B248*2,COUNTIF($DG248:DI248,"0"),COUNTIF(DG248:DI248,"0")+COUNTIF(DK248:DK248,"0"))</f>
        <v>0</v>
      </c>
      <c r="DV248" s="8">
        <v>2</v>
      </c>
    </row>
    <row r="249" spans="1:127" x14ac:dyDescent="0.2">
      <c r="A249" s="15" t="s">
        <v>75</v>
      </c>
      <c r="B249" s="16">
        <f t="shared" si="248"/>
        <v>5</v>
      </c>
      <c r="C249" s="15">
        <f t="shared" si="272"/>
        <v>4</v>
      </c>
      <c r="D249" s="15">
        <v>2</v>
      </c>
      <c r="E249" s="15">
        <v>1</v>
      </c>
      <c r="F249" s="15">
        <v>1</v>
      </c>
      <c r="G249" s="15">
        <v>7</v>
      </c>
      <c r="H249" s="15">
        <v>2</v>
      </c>
      <c r="I249" s="15">
        <f t="shared" si="273"/>
        <v>7</v>
      </c>
      <c r="J249" s="15">
        <f t="shared" si="274"/>
        <v>4</v>
      </c>
      <c r="K249" s="15">
        <v>3</v>
      </c>
      <c r="L249" s="15">
        <v>0</v>
      </c>
      <c r="M249" s="15">
        <v>1</v>
      </c>
      <c r="N249" s="15">
        <v>7</v>
      </c>
      <c r="O249" s="15">
        <v>7</v>
      </c>
      <c r="P249" s="15">
        <f t="shared" si="275"/>
        <v>9</v>
      </c>
      <c r="Q249" s="15">
        <f t="shared" si="276"/>
        <v>8</v>
      </c>
      <c r="R249" s="15">
        <f t="shared" si="277"/>
        <v>5</v>
      </c>
      <c r="S249" s="15">
        <f t="shared" si="278"/>
        <v>1</v>
      </c>
      <c r="T249" s="15">
        <f t="shared" si="279"/>
        <v>2</v>
      </c>
      <c r="U249" s="15">
        <f t="shared" si="280"/>
        <v>14</v>
      </c>
      <c r="V249" s="15">
        <f t="shared" si="281"/>
        <v>9</v>
      </c>
      <c r="W249" s="15">
        <f t="shared" si="282"/>
        <v>16</v>
      </c>
      <c r="X249" s="48" t="s">
        <v>481</v>
      </c>
      <c r="Y249" s="48" t="s">
        <v>549</v>
      </c>
      <c r="Z249" s="48">
        <v>2</v>
      </c>
      <c r="AA249" s="23" t="s">
        <v>538</v>
      </c>
      <c r="AB249" s="23" t="s">
        <v>541</v>
      </c>
      <c r="DF249" s="51"/>
      <c r="DG249" s="51">
        <v>4</v>
      </c>
      <c r="DH249" s="51">
        <v>3</v>
      </c>
      <c r="DI249" s="51">
        <v>3</v>
      </c>
      <c r="DJ249" s="51">
        <v>0</v>
      </c>
      <c r="DK249" s="51">
        <v>6</v>
      </c>
      <c r="DL249" s="51"/>
      <c r="DM249" s="51"/>
      <c r="DN249" s="51"/>
      <c r="DO249" s="15">
        <f t="shared" si="260"/>
        <v>16</v>
      </c>
      <c r="DP249" s="15">
        <f t="shared" si="261"/>
        <v>1</v>
      </c>
      <c r="DQ249" s="15">
        <f>IF((Q249+Z249)&lt;B249*2,COUNTIF($DG249:DI249,"0"),COUNTIF(DG249:DI249,"0")+COUNTIF(DK249:DK249,"0"))</f>
        <v>0</v>
      </c>
      <c r="DV249" s="8">
        <v>2</v>
      </c>
    </row>
    <row r="250" spans="1:127" x14ac:dyDescent="0.2">
      <c r="A250" s="15" t="s">
        <v>421</v>
      </c>
      <c r="B250" s="16">
        <f t="shared" si="248"/>
        <v>3</v>
      </c>
      <c r="C250" s="15">
        <f t="shared" si="272"/>
        <v>2</v>
      </c>
      <c r="D250" s="15">
        <v>1</v>
      </c>
      <c r="E250" s="15">
        <v>1</v>
      </c>
      <c r="F250" s="15">
        <v>0</v>
      </c>
      <c r="G250" s="15">
        <v>4</v>
      </c>
      <c r="H250" s="15">
        <v>2</v>
      </c>
      <c r="I250" s="15">
        <f t="shared" si="273"/>
        <v>4</v>
      </c>
      <c r="J250" s="15">
        <f t="shared" si="274"/>
        <v>2</v>
      </c>
      <c r="K250" s="15">
        <v>1</v>
      </c>
      <c r="L250" s="15">
        <v>1</v>
      </c>
      <c r="M250" s="15">
        <v>0</v>
      </c>
      <c r="N250" s="15">
        <v>3</v>
      </c>
      <c r="O250" s="15">
        <v>1</v>
      </c>
      <c r="P250" s="15">
        <f t="shared" si="275"/>
        <v>4</v>
      </c>
      <c r="Q250" s="15">
        <f t="shared" ref="Q250" si="292">C250+J250</f>
        <v>4</v>
      </c>
      <c r="R250" s="15">
        <f t="shared" ref="R250" si="293">D250+K250</f>
        <v>2</v>
      </c>
      <c r="S250" s="15">
        <f t="shared" ref="S250" si="294">E250+L250</f>
        <v>2</v>
      </c>
      <c r="T250" s="15">
        <f t="shared" ref="T250" si="295">F250+M250</f>
        <v>0</v>
      </c>
      <c r="U250" s="15">
        <f t="shared" ref="U250" si="296">G250+N250</f>
        <v>7</v>
      </c>
      <c r="V250" s="15">
        <f t="shared" ref="V250" si="297">H250+O250</f>
        <v>3</v>
      </c>
      <c r="W250" s="15">
        <f t="shared" ref="W250" si="298">I250+P250</f>
        <v>8</v>
      </c>
      <c r="X250" s="48" t="s">
        <v>511</v>
      </c>
      <c r="Y250" s="48" t="s">
        <v>549</v>
      </c>
      <c r="Z250" s="48">
        <v>2</v>
      </c>
      <c r="AA250" s="23" t="s">
        <v>529</v>
      </c>
      <c r="AB250" s="23" t="s">
        <v>599</v>
      </c>
      <c r="DF250" s="51"/>
      <c r="DG250" s="51"/>
      <c r="DH250" s="51"/>
      <c r="DI250" s="51">
        <v>1</v>
      </c>
      <c r="DJ250" s="51">
        <v>1</v>
      </c>
      <c r="DK250" s="51">
        <v>6</v>
      </c>
      <c r="DL250" s="51"/>
      <c r="DM250" s="51"/>
      <c r="DN250" s="51"/>
      <c r="DO250" s="15">
        <f t="shared" si="260"/>
        <v>8</v>
      </c>
      <c r="DP250" s="15">
        <f t="shared" si="261"/>
        <v>1</v>
      </c>
      <c r="DQ250" s="15">
        <f>IF((Q250+Z250)&lt;B250*2,COUNTIF($DG250:DI250,"0"),COUNTIF(DG250:DI250,"0")+COUNTIF(DK250:DK250,"0"))</f>
        <v>0</v>
      </c>
      <c r="DV250" s="8">
        <v>3</v>
      </c>
    </row>
    <row r="251" spans="1:127" x14ac:dyDescent="0.2">
      <c r="A251" s="15" t="s">
        <v>484</v>
      </c>
      <c r="B251" s="16">
        <f t="shared" si="248"/>
        <v>2</v>
      </c>
      <c r="C251" s="15">
        <f t="shared" si="272"/>
        <v>2</v>
      </c>
      <c r="D251" s="15">
        <v>1</v>
      </c>
      <c r="E251" s="15">
        <v>0</v>
      </c>
      <c r="F251" s="15">
        <v>1</v>
      </c>
      <c r="G251" s="15">
        <v>2</v>
      </c>
      <c r="H251" s="15">
        <v>2</v>
      </c>
      <c r="I251" s="15">
        <f t="shared" si="273"/>
        <v>3</v>
      </c>
      <c r="J251" s="15">
        <f t="shared" si="274"/>
        <v>2</v>
      </c>
      <c r="K251" s="15">
        <v>0</v>
      </c>
      <c r="L251" s="15">
        <v>1</v>
      </c>
      <c r="M251" s="15">
        <v>1</v>
      </c>
      <c r="N251" s="15">
        <v>3</v>
      </c>
      <c r="O251" s="15">
        <v>4</v>
      </c>
      <c r="P251" s="15">
        <f t="shared" ref="P251:P254" si="299">K251*3+L251</f>
        <v>1</v>
      </c>
      <c r="Q251" s="15">
        <f t="shared" si="276"/>
        <v>4</v>
      </c>
      <c r="R251" s="15">
        <f t="shared" si="277"/>
        <v>1</v>
      </c>
      <c r="S251" s="15">
        <f t="shared" si="278"/>
        <v>1</v>
      </c>
      <c r="T251" s="15">
        <f t="shared" si="279"/>
        <v>2</v>
      </c>
      <c r="U251" s="15">
        <f t="shared" si="280"/>
        <v>5</v>
      </c>
      <c r="V251" s="15">
        <f t="shared" si="281"/>
        <v>6</v>
      </c>
      <c r="W251" s="15">
        <f t="shared" si="282"/>
        <v>4</v>
      </c>
      <c r="X251" s="48" t="s">
        <v>481</v>
      </c>
      <c r="Y251" s="48" t="s">
        <v>496</v>
      </c>
      <c r="Z251" s="48"/>
      <c r="AA251" s="23"/>
      <c r="AB251" s="23"/>
      <c r="DF251" s="51"/>
      <c r="DG251" s="51">
        <v>0</v>
      </c>
      <c r="DH251" s="51">
        <v>4</v>
      </c>
      <c r="DI251" s="51"/>
      <c r="DJ251" s="51"/>
      <c r="DK251" s="51"/>
      <c r="DL251" s="51"/>
      <c r="DM251" s="51"/>
      <c r="DN251" s="51"/>
      <c r="DO251" s="15">
        <f t="shared" si="260"/>
        <v>4</v>
      </c>
      <c r="DP251" s="15">
        <f t="shared" si="261"/>
        <v>0</v>
      </c>
      <c r="DQ251" s="15">
        <f>IF((Q251+Z251)&lt;B251*2,COUNTIF($DG251:DI251,"0"),COUNTIF(DG251:DI251,"0")+COUNTIF(DK251:DK251,"0"))</f>
        <v>1</v>
      </c>
    </row>
    <row r="252" spans="1:127" x14ac:dyDescent="0.2">
      <c r="A252" s="15" t="s">
        <v>411</v>
      </c>
      <c r="B252" s="16">
        <f t="shared" si="248"/>
        <v>1</v>
      </c>
      <c r="C252" s="15">
        <f t="shared" si="272"/>
        <v>1</v>
      </c>
      <c r="D252" s="15">
        <v>0</v>
      </c>
      <c r="E252" s="15">
        <v>1</v>
      </c>
      <c r="F252" s="15">
        <v>0</v>
      </c>
      <c r="G252" s="15">
        <v>1</v>
      </c>
      <c r="H252" s="15">
        <v>1</v>
      </c>
      <c r="I252" s="15">
        <f t="shared" si="273"/>
        <v>1</v>
      </c>
      <c r="J252" s="15">
        <f t="shared" si="274"/>
        <v>1</v>
      </c>
      <c r="K252" s="15">
        <v>0</v>
      </c>
      <c r="L252" s="15">
        <v>0</v>
      </c>
      <c r="M252" s="15">
        <v>1</v>
      </c>
      <c r="N252" s="15">
        <v>0</v>
      </c>
      <c r="O252" s="15">
        <v>1</v>
      </c>
      <c r="P252" s="15">
        <f t="shared" si="299"/>
        <v>0</v>
      </c>
      <c r="Q252" s="15">
        <f t="shared" si="276"/>
        <v>2</v>
      </c>
      <c r="R252" s="15">
        <f t="shared" si="277"/>
        <v>0</v>
      </c>
      <c r="S252" s="15">
        <f t="shared" si="278"/>
        <v>1</v>
      </c>
      <c r="T252" s="15">
        <f t="shared" si="279"/>
        <v>1</v>
      </c>
      <c r="U252" s="15">
        <f t="shared" si="280"/>
        <v>1</v>
      </c>
      <c r="V252" s="15">
        <f t="shared" si="281"/>
        <v>2</v>
      </c>
      <c r="W252" s="15">
        <f t="shared" si="282"/>
        <v>1</v>
      </c>
      <c r="X252" s="48" t="s">
        <v>481</v>
      </c>
      <c r="Y252" s="48" t="s">
        <v>481</v>
      </c>
      <c r="Z252" s="48"/>
      <c r="DF252" s="51"/>
      <c r="DG252" s="51">
        <v>1</v>
      </c>
      <c r="DH252" s="51"/>
      <c r="DI252" s="51"/>
      <c r="DJ252" s="51"/>
      <c r="DK252" s="51"/>
      <c r="DL252" s="51"/>
      <c r="DM252" s="51"/>
      <c r="DN252" s="51"/>
      <c r="DO252" s="15">
        <f t="shared" si="260"/>
        <v>1</v>
      </c>
      <c r="DP252" s="15">
        <f t="shared" si="261"/>
        <v>0</v>
      </c>
      <c r="DQ252" s="15">
        <f>IF((Q252+Z252)&lt;B252*2,COUNTIF($DG252:DI252,"0"),COUNTIF(DG252:DI252,"0")+COUNTIF(DK252:DK252,"0"))</f>
        <v>0</v>
      </c>
    </row>
    <row r="253" spans="1:127" x14ac:dyDescent="0.2">
      <c r="A253" s="15" t="s">
        <v>84</v>
      </c>
      <c r="B253" s="16">
        <f t="shared" si="248"/>
        <v>3</v>
      </c>
      <c r="C253" s="15">
        <f t="shared" si="272"/>
        <v>2</v>
      </c>
      <c r="D253" s="15">
        <v>0</v>
      </c>
      <c r="E253" s="15">
        <v>2</v>
      </c>
      <c r="F253" s="15">
        <v>0</v>
      </c>
      <c r="G253" s="15">
        <v>2</v>
      </c>
      <c r="H253" s="15">
        <v>2</v>
      </c>
      <c r="I253" s="15">
        <f t="shared" si="273"/>
        <v>2</v>
      </c>
      <c r="J253" s="15">
        <f t="shared" si="274"/>
        <v>1</v>
      </c>
      <c r="K253" s="15">
        <v>0</v>
      </c>
      <c r="L253" s="15">
        <v>0</v>
      </c>
      <c r="M253" s="15">
        <v>1</v>
      </c>
      <c r="N253" s="15">
        <v>0</v>
      </c>
      <c r="O253" s="15">
        <v>2</v>
      </c>
      <c r="P253" s="15">
        <f t="shared" si="299"/>
        <v>0</v>
      </c>
      <c r="Q253" s="15">
        <f t="shared" ref="Q253" si="300">C253+J253</f>
        <v>3</v>
      </c>
      <c r="R253" s="15">
        <f t="shared" ref="R253" si="301">D253+K253</f>
        <v>0</v>
      </c>
      <c r="S253" s="15">
        <f t="shared" ref="S253" si="302">E253+L253</f>
        <v>2</v>
      </c>
      <c r="T253" s="15">
        <f t="shared" ref="T253" si="303">F253+M253</f>
        <v>1</v>
      </c>
      <c r="U253" s="15">
        <f t="shared" ref="U253" si="304">G253+N253</f>
        <v>2</v>
      </c>
      <c r="V253" s="15">
        <f t="shared" ref="V253" si="305">H253+O253</f>
        <v>4</v>
      </c>
      <c r="W253" s="15">
        <f t="shared" ref="W253" si="306">I253+P253</f>
        <v>2</v>
      </c>
      <c r="X253" s="48" t="s">
        <v>511</v>
      </c>
      <c r="Y253" s="48" t="s">
        <v>549</v>
      </c>
      <c r="Z253" s="48">
        <v>3</v>
      </c>
      <c r="DF253" s="51"/>
      <c r="DG253" s="51"/>
      <c r="DH253" s="51"/>
      <c r="DI253" s="51">
        <v>1</v>
      </c>
      <c r="DJ253" s="51">
        <v>0</v>
      </c>
      <c r="DK253" s="51">
        <v>1</v>
      </c>
      <c r="DL253" s="51"/>
      <c r="DM253" s="51"/>
      <c r="DN253" s="51"/>
      <c r="DO253" s="15">
        <f t="shared" si="260"/>
        <v>2</v>
      </c>
      <c r="DP253" s="15">
        <f t="shared" si="261"/>
        <v>0</v>
      </c>
      <c r="DQ253" s="15">
        <f>IF((Q253+Z253)&lt;B253*2,COUNTIF($DG253:DI253,"0"),COUNTIF(DG253:DI253,"0")+COUNTIF(DK253:DK253,"0"))</f>
        <v>0</v>
      </c>
      <c r="DR253" s="15"/>
      <c r="DS253" s="15"/>
      <c r="DT253" s="15"/>
      <c r="DU253" s="15"/>
      <c r="DV253" s="8">
        <v>3</v>
      </c>
      <c r="DW253" s="15"/>
    </row>
    <row r="254" spans="1:127" x14ac:dyDescent="0.2">
      <c r="A254" s="15" t="s">
        <v>509</v>
      </c>
      <c r="B254" s="16">
        <f t="shared" si="248"/>
        <v>3</v>
      </c>
      <c r="C254" s="15">
        <f t="shared" si="272"/>
        <v>1</v>
      </c>
      <c r="D254" s="15">
        <v>0</v>
      </c>
      <c r="E254" s="15">
        <v>1</v>
      </c>
      <c r="F254" s="15">
        <v>0</v>
      </c>
      <c r="G254" s="15">
        <v>1</v>
      </c>
      <c r="H254" s="15">
        <v>1</v>
      </c>
      <c r="I254" s="15">
        <f t="shared" si="273"/>
        <v>1</v>
      </c>
      <c r="J254" s="15">
        <f t="shared" si="274"/>
        <v>2</v>
      </c>
      <c r="K254" s="15">
        <v>1</v>
      </c>
      <c r="L254" s="15">
        <v>0</v>
      </c>
      <c r="M254" s="15">
        <v>1</v>
      </c>
      <c r="N254" s="15">
        <v>3</v>
      </c>
      <c r="O254" s="15">
        <v>6</v>
      </c>
      <c r="P254" s="15">
        <f t="shared" si="299"/>
        <v>3</v>
      </c>
      <c r="Q254" s="15">
        <f t="shared" ref="Q254" si="307">C254+J254</f>
        <v>3</v>
      </c>
      <c r="R254" s="15">
        <f t="shared" ref="R254" si="308">D254+K254</f>
        <v>1</v>
      </c>
      <c r="S254" s="15">
        <f t="shared" ref="S254" si="309">E254+L254</f>
        <v>1</v>
      </c>
      <c r="T254" s="15">
        <f t="shared" ref="T254" si="310">F254+M254</f>
        <v>1</v>
      </c>
      <c r="U254" s="15">
        <f t="shared" ref="U254" si="311">G254+N254</f>
        <v>4</v>
      </c>
      <c r="V254" s="15">
        <f t="shared" ref="V254" si="312">H254+O254</f>
        <v>7</v>
      </c>
      <c r="W254" s="15">
        <f t="shared" ref="W254" si="313">I254+P254</f>
        <v>4</v>
      </c>
      <c r="X254" s="48" t="s">
        <v>511</v>
      </c>
      <c r="Y254" s="48" t="s">
        <v>549</v>
      </c>
      <c r="Z254" s="48">
        <v>3</v>
      </c>
      <c r="DF254" s="51"/>
      <c r="DG254" s="51"/>
      <c r="DH254" s="51"/>
      <c r="DI254" s="51">
        <v>3</v>
      </c>
      <c r="DJ254" s="51">
        <v>0</v>
      </c>
      <c r="DK254" s="51">
        <v>1</v>
      </c>
      <c r="DL254" s="51"/>
      <c r="DM254" s="51"/>
      <c r="DN254" s="51"/>
      <c r="DO254" s="15">
        <f t="shared" si="260"/>
        <v>4</v>
      </c>
      <c r="DP254" s="15">
        <f t="shared" si="261"/>
        <v>0</v>
      </c>
      <c r="DQ254" s="15">
        <f>IF((Q254+Z254)&lt;B254*2,COUNTIF($DG254:DI254,"0"),COUNTIF(DG254:DI254,"0")+COUNTIF(DK254:DK254,"0"))</f>
        <v>0</v>
      </c>
      <c r="DV254" s="8">
        <v>3</v>
      </c>
    </row>
    <row r="255" spans="1:127" x14ac:dyDescent="0.2">
      <c r="A255" s="15" t="s">
        <v>316</v>
      </c>
      <c r="B255" s="16">
        <f t="shared" si="248"/>
        <v>4</v>
      </c>
      <c r="C255" s="15">
        <f t="shared" ref="C255" si="314">SUM(D255:F255)</f>
        <v>4</v>
      </c>
      <c r="D255" s="15">
        <v>3</v>
      </c>
      <c r="E255" s="15">
        <v>0</v>
      </c>
      <c r="F255" s="15">
        <v>1</v>
      </c>
      <c r="G255" s="15">
        <v>9</v>
      </c>
      <c r="H255" s="15">
        <v>4</v>
      </c>
      <c r="I255" s="15">
        <f t="shared" ref="I255:I258" si="315">D255*3+E255</f>
        <v>9</v>
      </c>
      <c r="J255" s="15">
        <f t="shared" ref="J255" si="316">SUM(K255:M255)</f>
        <v>3</v>
      </c>
      <c r="K255" s="15">
        <v>1</v>
      </c>
      <c r="L255" s="15">
        <v>2</v>
      </c>
      <c r="M255" s="15">
        <v>0</v>
      </c>
      <c r="N255" s="15">
        <v>2</v>
      </c>
      <c r="O255" s="15">
        <v>1</v>
      </c>
      <c r="P255" s="15">
        <f t="shared" ref="P255:P257" si="317">K255*3+L255</f>
        <v>5</v>
      </c>
      <c r="Q255" s="15">
        <f t="shared" ref="Q255" si="318">C255+J255</f>
        <v>7</v>
      </c>
      <c r="R255" s="15">
        <f t="shared" ref="R255" si="319">D255+K255</f>
        <v>4</v>
      </c>
      <c r="S255" s="15">
        <f t="shared" ref="S255" si="320">E255+L255</f>
        <v>2</v>
      </c>
      <c r="T255" s="15">
        <f t="shared" ref="T255" si="321">F255+M255</f>
        <v>1</v>
      </c>
      <c r="U255" s="15">
        <f t="shared" ref="U255" si="322">G255+N255</f>
        <v>11</v>
      </c>
      <c r="V255" s="15">
        <f t="shared" ref="V255" si="323">H255+O255</f>
        <v>5</v>
      </c>
      <c r="W255" s="15">
        <f t="shared" ref="W255" si="324">I255+P255</f>
        <v>14</v>
      </c>
      <c r="X255" s="48" t="s">
        <v>496</v>
      </c>
      <c r="Y255" s="48" t="s">
        <v>549</v>
      </c>
      <c r="Z255" s="48">
        <v>1</v>
      </c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  <c r="CI255" s="15"/>
      <c r="CJ255" s="15"/>
      <c r="CK255" s="15"/>
      <c r="CL255" s="15"/>
      <c r="CM255" s="15"/>
      <c r="CN255" s="15"/>
      <c r="CO255" s="15"/>
      <c r="CP255" s="15"/>
      <c r="CQ255" s="15"/>
      <c r="CR255" s="15"/>
      <c r="CS255" s="15"/>
      <c r="DF255" s="51"/>
      <c r="DG255" s="51"/>
      <c r="DH255" s="51">
        <v>4</v>
      </c>
      <c r="DI255" s="51">
        <v>1</v>
      </c>
      <c r="DJ255" s="51">
        <v>3</v>
      </c>
      <c r="DK255" s="51">
        <v>6</v>
      </c>
      <c r="DL255" s="51"/>
      <c r="DM255" s="51"/>
      <c r="DN255" s="51"/>
      <c r="DO255" s="15">
        <f t="shared" si="260"/>
        <v>14</v>
      </c>
      <c r="DP255" s="15">
        <f t="shared" si="261"/>
        <v>1</v>
      </c>
      <c r="DQ255" s="15">
        <f>IF((Q255+Z255)&lt;B255*2,COUNTIF($DG255:DI255,"0"),COUNTIF(DG255:DI255,"0")+COUNTIF(DK255:DK255,"0"))</f>
        <v>0</v>
      </c>
      <c r="DV255" s="8">
        <v>2</v>
      </c>
    </row>
    <row r="256" spans="1:127" x14ac:dyDescent="0.2">
      <c r="A256" s="15" t="s">
        <v>485</v>
      </c>
      <c r="B256" s="16">
        <f t="shared" si="248"/>
        <v>1</v>
      </c>
      <c r="C256" s="15">
        <f t="shared" si="272"/>
        <v>1</v>
      </c>
      <c r="D256" s="15">
        <v>0</v>
      </c>
      <c r="E256" s="15">
        <v>0</v>
      </c>
      <c r="F256" s="15">
        <v>1</v>
      </c>
      <c r="G256" s="15">
        <v>0</v>
      </c>
      <c r="H256" s="15">
        <v>2</v>
      </c>
      <c r="I256" s="15">
        <f t="shared" si="315"/>
        <v>0</v>
      </c>
      <c r="J256" s="15">
        <f t="shared" si="274"/>
        <v>1</v>
      </c>
      <c r="K256" s="15">
        <v>0</v>
      </c>
      <c r="L256" s="15">
        <v>0</v>
      </c>
      <c r="M256" s="15">
        <v>1</v>
      </c>
      <c r="N256" s="15">
        <v>0</v>
      </c>
      <c r="O256" s="15">
        <v>2</v>
      </c>
      <c r="P256" s="15">
        <f t="shared" si="317"/>
        <v>0</v>
      </c>
      <c r="Q256" s="15">
        <f t="shared" si="276"/>
        <v>2</v>
      </c>
      <c r="R256" s="15">
        <f t="shared" si="277"/>
        <v>0</v>
      </c>
      <c r="S256" s="15">
        <f t="shared" si="278"/>
        <v>0</v>
      </c>
      <c r="T256" s="15">
        <f t="shared" si="279"/>
        <v>2</v>
      </c>
      <c r="U256" s="15">
        <f t="shared" si="280"/>
        <v>0</v>
      </c>
      <c r="V256" s="15">
        <f t="shared" si="281"/>
        <v>4</v>
      </c>
      <c r="W256" s="15">
        <f t="shared" si="282"/>
        <v>0</v>
      </c>
      <c r="X256" s="48" t="s">
        <v>481</v>
      </c>
      <c r="Y256" s="48" t="s">
        <v>481</v>
      </c>
      <c r="Z256" s="48"/>
      <c r="DF256" s="51"/>
      <c r="DG256" s="51">
        <v>0</v>
      </c>
      <c r="DH256" s="51"/>
      <c r="DI256" s="51"/>
      <c r="DJ256" s="51"/>
      <c r="DK256" s="51"/>
      <c r="DL256" s="51"/>
      <c r="DM256" s="51"/>
      <c r="DN256" s="51"/>
      <c r="DO256" s="15">
        <f t="shared" si="260"/>
        <v>0</v>
      </c>
      <c r="DP256" s="15">
        <f t="shared" si="261"/>
        <v>0</v>
      </c>
      <c r="DQ256" s="15">
        <f>IF((Q256+Z256)&lt;B256*2,COUNTIF($DG256:DI256,"0"),COUNTIF(DG256:DI256,"0")+COUNTIF(DK256:DK256,"0"))</f>
        <v>1</v>
      </c>
    </row>
    <row r="257" spans="1:127" s="15" customFormat="1" x14ac:dyDescent="0.2">
      <c r="A257" s="15" t="s">
        <v>498</v>
      </c>
      <c r="B257" s="16">
        <f t="shared" si="248"/>
        <v>4</v>
      </c>
      <c r="C257" s="15">
        <f t="shared" ref="C257:C258" si="325">SUM(D257:F257)</f>
        <v>3</v>
      </c>
      <c r="D257" s="15">
        <v>0</v>
      </c>
      <c r="E257" s="15">
        <v>0</v>
      </c>
      <c r="F257" s="15">
        <v>3</v>
      </c>
      <c r="G257" s="15">
        <v>2</v>
      </c>
      <c r="H257" s="15">
        <v>7</v>
      </c>
      <c r="I257" s="15">
        <f t="shared" si="315"/>
        <v>0</v>
      </c>
      <c r="J257" s="15">
        <f t="shared" ref="J257:J258" si="326">SUM(K257:M257)</f>
        <v>3</v>
      </c>
      <c r="K257" s="15">
        <v>0</v>
      </c>
      <c r="L257" s="15">
        <v>3</v>
      </c>
      <c r="M257" s="15">
        <v>0</v>
      </c>
      <c r="N257" s="15">
        <v>4</v>
      </c>
      <c r="O257" s="15">
        <v>4</v>
      </c>
      <c r="P257" s="15">
        <f t="shared" si="317"/>
        <v>3</v>
      </c>
      <c r="Q257" s="15">
        <f t="shared" ref="Q257" si="327">C257+J257</f>
        <v>6</v>
      </c>
      <c r="R257" s="15">
        <f t="shared" ref="R257" si="328">D257+K257</f>
        <v>0</v>
      </c>
      <c r="S257" s="15">
        <f t="shared" ref="S257" si="329">E257+L257</f>
        <v>3</v>
      </c>
      <c r="T257" s="15">
        <f t="shared" ref="T257" si="330">F257+M257</f>
        <v>3</v>
      </c>
      <c r="U257" s="15">
        <f t="shared" ref="U257" si="331">G257+N257</f>
        <v>6</v>
      </c>
      <c r="V257" s="15">
        <f t="shared" ref="V257" si="332">H257+O257</f>
        <v>11</v>
      </c>
      <c r="W257" s="15">
        <f t="shared" ref="W257" si="333">I257+P257</f>
        <v>3</v>
      </c>
      <c r="X257" s="48" t="s">
        <v>496</v>
      </c>
      <c r="Y257" s="48" t="s">
        <v>549</v>
      </c>
      <c r="Z257" s="48">
        <v>2</v>
      </c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  <c r="CS257" s="8"/>
      <c r="CT257" s="8"/>
      <c r="CU257" s="8"/>
      <c r="CV257" s="8"/>
      <c r="CW257" s="8"/>
      <c r="CX257" s="8"/>
      <c r="CY257" s="8"/>
      <c r="CZ257" s="8"/>
      <c r="DA257" s="8"/>
      <c r="DB257" s="8"/>
      <c r="DC257" s="8"/>
      <c r="DD257" s="8"/>
      <c r="DE257" s="8"/>
      <c r="DF257" s="51"/>
      <c r="DG257" s="51"/>
      <c r="DH257" s="51">
        <v>1</v>
      </c>
      <c r="DI257" s="51">
        <v>1</v>
      </c>
      <c r="DJ257" s="51">
        <v>0</v>
      </c>
      <c r="DK257" s="51">
        <v>1</v>
      </c>
      <c r="DL257" s="51"/>
      <c r="DM257" s="51"/>
      <c r="DN257" s="51"/>
      <c r="DO257" s="15">
        <f t="shared" si="260"/>
        <v>3</v>
      </c>
      <c r="DP257" s="15">
        <f t="shared" si="261"/>
        <v>0</v>
      </c>
      <c r="DQ257" s="15">
        <f>IF((Q257+Z257)&lt;B257*2,COUNTIF($DG257:DI257,"0"),COUNTIF(DG257:DI257,"0")+COUNTIF(DK257:DK257,"0"))</f>
        <v>0</v>
      </c>
      <c r="DV257" s="8">
        <v>2</v>
      </c>
    </row>
    <row r="258" spans="1:127" s="15" customFormat="1" x14ac:dyDescent="0.2">
      <c r="A258" s="15" t="s">
        <v>428</v>
      </c>
      <c r="B258" s="16">
        <f t="shared" si="248"/>
        <v>3</v>
      </c>
      <c r="C258" s="15">
        <f t="shared" si="325"/>
        <v>3</v>
      </c>
      <c r="D258" s="15">
        <v>2</v>
      </c>
      <c r="E258" s="15">
        <v>0</v>
      </c>
      <c r="F258" s="15">
        <v>1</v>
      </c>
      <c r="G258" s="15">
        <v>4</v>
      </c>
      <c r="H258" s="15">
        <v>2</v>
      </c>
      <c r="I258" s="15">
        <f t="shared" si="315"/>
        <v>6</v>
      </c>
      <c r="J258" s="15">
        <f t="shared" si="326"/>
        <v>2</v>
      </c>
      <c r="K258" s="15">
        <v>0</v>
      </c>
      <c r="L258" s="15">
        <v>1</v>
      </c>
      <c r="M258" s="15">
        <v>1</v>
      </c>
      <c r="N258" s="15">
        <v>0</v>
      </c>
      <c r="O258" s="15">
        <v>2</v>
      </c>
      <c r="P258" s="15">
        <f t="shared" ref="P258" si="334">K258*3+L258</f>
        <v>1</v>
      </c>
      <c r="Q258" s="15">
        <f t="shared" ref="Q258" si="335">C258+J258</f>
        <v>5</v>
      </c>
      <c r="R258" s="15">
        <f t="shared" ref="R258" si="336">D258+K258</f>
        <v>2</v>
      </c>
      <c r="S258" s="15">
        <f t="shared" ref="S258" si="337">E258+L258</f>
        <v>1</v>
      </c>
      <c r="T258" s="15">
        <f t="shared" ref="T258" si="338">F258+M258</f>
        <v>2</v>
      </c>
      <c r="U258" s="15">
        <f t="shared" ref="U258" si="339">G258+N258</f>
        <v>4</v>
      </c>
      <c r="V258" s="15">
        <f t="shared" ref="V258" si="340">H258+O258</f>
        <v>4</v>
      </c>
      <c r="W258" s="15">
        <f t="shared" ref="W258" si="341">I258+P258</f>
        <v>7</v>
      </c>
      <c r="X258" s="48" t="s">
        <v>511</v>
      </c>
      <c r="Y258" s="48" t="s">
        <v>549</v>
      </c>
      <c r="Z258" s="48">
        <v>1</v>
      </c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CZ258" s="8"/>
      <c r="DA258" s="8"/>
      <c r="DB258" s="8"/>
      <c r="DC258" s="8"/>
      <c r="DD258" s="8"/>
      <c r="DE258" s="8"/>
      <c r="DF258" s="51"/>
      <c r="DG258" s="51"/>
      <c r="DH258" s="51"/>
      <c r="DI258" s="51">
        <v>4</v>
      </c>
      <c r="DJ258" s="51">
        <v>3</v>
      </c>
      <c r="DK258" s="51">
        <v>0</v>
      </c>
      <c r="DL258" s="51"/>
      <c r="DM258" s="51"/>
      <c r="DN258" s="51"/>
      <c r="DO258" s="15">
        <f t="shared" si="260"/>
        <v>7</v>
      </c>
      <c r="DP258" s="15">
        <f t="shared" si="261"/>
        <v>0</v>
      </c>
      <c r="DQ258" s="15">
        <f>IF((Q258+Z258)&lt;B258*2,COUNTIF($DG258:DI258,"0"),COUNTIF(DG258:DI258,"0")+COUNTIF(DK258:DK258,"0"))</f>
        <v>1</v>
      </c>
      <c r="DR258" s="8"/>
      <c r="DS258" s="8"/>
      <c r="DT258" s="8"/>
      <c r="DU258" s="8"/>
      <c r="DV258" s="8">
        <v>2</v>
      </c>
      <c r="DW258" s="8"/>
    </row>
    <row r="259" spans="1:127" x14ac:dyDescent="0.2">
      <c r="A259" s="15" t="s">
        <v>391</v>
      </c>
      <c r="B259" s="16">
        <f t="shared" si="248"/>
        <v>5</v>
      </c>
      <c r="C259" s="15">
        <f t="shared" si="272"/>
        <v>4</v>
      </c>
      <c r="D259" s="15">
        <v>0</v>
      </c>
      <c r="E259" s="15">
        <v>2</v>
      </c>
      <c r="F259" s="15">
        <v>2</v>
      </c>
      <c r="G259" s="15">
        <v>3</v>
      </c>
      <c r="H259" s="15">
        <v>7</v>
      </c>
      <c r="I259" s="15">
        <f t="shared" ref="I259:I268" si="342">D259*3+E259</f>
        <v>2</v>
      </c>
      <c r="J259" s="15">
        <f t="shared" si="274"/>
        <v>5</v>
      </c>
      <c r="K259" s="15">
        <v>2</v>
      </c>
      <c r="L259" s="15">
        <v>1</v>
      </c>
      <c r="M259" s="15">
        <v>2</v>
      </c>
      <c r="N259" s="15">
        <v>6</v>
      </c>
      <c r="O259" s="15">
        <v>8</v>
      </c>
      <c r="P259" s="15">
        <f t="shared" ref="P259:P260" si="343">K259*3+L259</f>
        <v>7</v>
      </c>
      <c r="Q259" s="15">
        <f t="shared" si="276"/>
        <v>9</v>
      </c>
      <c r="R259" s="15">
        <f t="shared" si="277"/>
        <v>2</v>
      </c>
      <c r="S259" s="15">
        <f t="shared" si="278"/>
        <v>3</v>
      </c>
      <c r="T259" s="15">
        <f t="shared" si="279"/>
        <v>4</v>
      </c>
      <c r="U259" s="15">
        <f t="shared" si="280"/>
        <v>9</v>
      </c>
      <c r="V259" s="15">
        <f t="shared" si="281"/>
        <v>15</v>
      </c>
      <c r="W259" s="15">
        <f t="shared" si="282"/>
        <v>9</v>
      </c>
      <c r="X259" s="48" t="s">
        <v>481</v>
      </c>
      <c r="Y259" s="48" t="s">
        <v>549</v>
      </c>
      <c r="Z259" s="48">
        <v>1</v>
      </c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/>
      <c r="CJ259" s="15"/>
      <c r="CK259" s="15"/>
      <c r="CL259" s="15"/>
      <c r="CM259" s="15"/>
      <c r="CN259" s="15"/>
      <c r="CO259" s="15"/>
      <c r="CP259" s="15"/>
      <c r="CQ259" s="15"/>
      <c r="CR259" s="15"/>
      <c r="CS259" s="15"/>
      <c r="DF259" s="51"/>
      <c r="DG259" s="51">
        <v>1</v>
      </c>
      <c r="DH259" s="51">
        <v>3</v>
      </c>
      <c r="DI259" s="51">
        <v>4</v>
      </c>
      <c r="DJ259" s="51">
        <v>1</v>
      </c>
      <c r="DK259" s="51">
        <v>0</v>
      </c>
      <c r="DL259" s="51"/>
      <c r="DM259" s="51"/>
      <c r="DN259" s="51"/>
      <c r="DO259" s="15">
        <f t="shared" si="260"/>
        <v>9</v>
      </c>
      <c r="DP259" s="15">
        <f t="shared" si="261"/>
        <v>0</v>
      </c>
      <c r="DQ259" s="15">
        <f>IF((Q259+Z259)&lt;B259*2,COUNTIF($DG259:DI259,"0"),COUNTIF(DG259:DI259,"0")+COUNTIF(DK259:DK259,"0"))</f>
        <v>1</v>
      </c>
      <c r="DV259" s="8">
        <v>2</v>
      </c>
    </row>
    <row r="260" spans="1:127" x14ac:dyDescent="0.2">
      <c r="A260" s="15" t="s">
        <v>510</v>
      </c>
      <c r="B260" s="16">
        <f t="shared" si="248"/>
        <v>1</v>
      </c>
      <c r="C260" s="15">
        <f t="shared" si="272"/>
        <v>1</v>
      </c>
      <c r="D260" s="15">
        <v>1</v>
      </c>
      <c r="E260" s="15">
        <v>0</v>
      </c>
      <c r="F260" s="15">
        <v>0</v>
      </c>
      <c r="G260" s="15">
        <v>3</v>
      </c>
      <c r="H260" s="15">
        <v>0</v>
      </c>
      <c r="I260" s="15">
        <f t="shared" si="342"/>
        <v>3</v>
      </c>
      <c r="J260" s="15">
        <f t="shared" si="274"/>
        <v>1</v>
      </c>
      <c r="K260" s="15">
        <v>0</v>
      </c>
      <c r="L260" s="15">
        <v>0</v>
      </c>
      <c r="M260" s="15">
        <v>1</v>
      </c>
      <c r="N260" s="15">
        <v>0</v>
      </c>
      <c r="O260" s="15">
        <v>1</v>
      </c>
      <c r="P260" s="15">
        <f t="shared" si="343"/>
        <v>0</v>
      </c>
      <c r="Q260" s="15">
        <f t="shared" ref="Q260" si="344">C260+J260</f>
        <v>2</v>
      </c>
      <c r="R260" s="15">
        <f t="shared" ref="R260" si="345">D260+K260</f>
        <v>1</v>
      </c>
      <c r="S260" s="15">
        <f t="shared" ref="S260" si="346">E260+L260</f>
        <v>0</v>
      </c>
      <c r="T260" s="15">
        <f t="shared" ref="T260" si="347">F260+M260</f>
        <v>1</v>
      </c>
      <c r="U260" s="15">
        <f t="shared" ref="U260" si="348">G260+N260</f>
        <v>3</v>
      </c>
      <c r="V260" s="15">
        <f t="shared" ref="V260" si="349">H260+O260</f>
        <v>1</v>
      </c>
      <c r="W260" s="15">
        <f t="shared" ref="W260" si="350">I260+P260</f>
        <v>3</v>
      </c>
      <c r="X260" s="48" t="s">
        <v>511</v>
      </c>
      <c r="Y260" s="48" t="s">
        <v>511</v>
      </c>
      <c r="Z260" s="48"/>
      <c r="DF260" s="51"/>
      <c r="DG260" s="51"/>
      <c r="DH260" s="51"/>
      <c r="DI260" s="51">
        <v>3</v>
      </c>
      <c r="DJ260" s="51"/>
      <c r="DK260" s="51"/>
      <c r="DL260" s="51"/>
      <c r="DM260" s="51"/>
      <c r="DN260" s="51"/>
      <c r="DO260" s="15">
        <f t="shared" si="260"/>
        <v>3</v>
      </c>
      <c r="DP260" s="15">
        <f t="shared" si="261"/>
        <v>0</v>
      </c>
      <c r="DQ260" s="15">
        <f>IF((Q260+Z260)&lt;B260*2,COUNTIF($DG260:DI260,"0"),COUNTIF(DG260:DI260,"0")+COUNTIF(DK260:DK260,"0"))</f>
        <v>0</v>
      </c>
      <c r="DV260" s="17"/>
    </row>
    <row r="261" spans="1:127" x14ac:dyDescent="0.2">
      <c r="A261" s="15" t="s">
        <v>488</v>
      </c>
      <c r="B261" s="16">
        <f t="shared" si="248"/>
        <v>5</v>
      </c>
      <c r="C261" s="15">
        <f t="shared" si="272"/>
        <v>4</v>
      </c>
      <c r="D261" s="15">
        <v>2</v>
      </c>
      <c r="E261" s="15">
        <v>2</v>
      </c>
      <c r="F261" s="15">
        <v>0</v>
      </c>
      <c r="G261" s="15">
        <v>7</v>
      </c>
      <c r="H261" s="15">
        <v>4</v>
      </c>
      <c r="I261" s="15">
        <f t="shared" si="342"/>
        <v>8</v>
      </c>
      <c r="J261" s="15">
        <f t="shared" si="274"/>
        <v>4</v>
      </c>
      <c r="K261" s="15">
        <v>1</v>
      </c>
      <c r="L261" s="15">
        <v>1</v>
      </c>
      <c r="M261" s="15">
        <v>2</v>
      </c>
      <c r="N261" s="15">
        <v>4</v>
      </c>
      <c r="O261" s="15">
        <v>6</v>
      </c>
      <c r="P261" s="15">
        <f t="shared" ref="P261:P268" si="351">K261*3+L261</f>
        <v>4</v>
      </c>
      <c r="Q261" s="15">
        <f t="shared" si="276"/>
        <v>8</v>
      </c>
      <c r="R261" s="15">
        <f t="shared" si="277"/>
        <v>3</v>
      </c>
      <c r="S261" s="15">
        <f t="shared" si="278"/>
        <v>3</v>
      </c>
      <c r="T261" s="15">
        <f t="shared" si="279"/>
        <v>2</v>
      </c>
      <c r="U261" s="15">
        <f t="shared" si="280"/>
        <v>11</v>
      </c>
      <c r="V261" s="15">
        <f t="shared" si="281"/>
        <v>10</v>
      </c>
      <c r="W261" s="15">
        <f t="shared" si="282"/>
        <v>12</v>
      </c>
      <c r="X261" s="48" t="s">
        <v>481</v>
      </c>
      <c r="Y261" s="48" t="s">
        <v>549</v>
      </c>
      <c r="Z261" s="48">
        <v>2</v>
      </c>
      <c r="DF261" s="51"/>
      <c r="DG261" s="51">
        <v>2</v>
      </c>
      <c r="DH261" s="51">
        <v>4</v>
      </c>
      <c r="DI261" s="51">
        <v>3</v>
      </c>
      <c r="DJ261" s="51">
        <v>0</v>
      </c>
      <c r="DK261" s="51">
        <v>3</v>
      </c>
      <c r="DL261" s="51"/>
      <c r="DM261" s="51"/>
      <c r="DN261" s="51"/>
      <c r="DO261" s="15">
        <f t="shared" si="260"/>
        <v>12</v>
      </c>
      <c r="DP261" s="15">
        <f t="shared" si="261"/>
        <v>0</v>
      </c>
      <c r="DQ261" s="15">
        <f>IF((Q261+Z261)&lt;B261*2,COUNTIF($DG261:DI261,"0"),COUNTIF(DG261:DI261,"0")+COUNTIF(DK261:DK261,"0"))</f>
        <v>0</v>
      </c>
      <c r="DV261" s="8">
        <v>3</v>
      </c>
    </row>
    <row r="262" spans="1:127" x14ac:dyDescent="0.2">
      <c r="A262" s="15" t="s">
        <v>475</v>
      </c>
      <c r="B262" s="16">
        <f t="shared" si="248"/>
        <v>1</v>
      </c>
      <c r="C262" s="15">
        <f t="shared" si="272"/>
        <v>1</v>
      </c>
      <c r="D262" s="15">
        <v>1</v>
      </c>
      <c r="E262" s="15">
        <v>0</v>
      </c>
      <c r="F262" s="15">
        <v>0</v>
      </c>
      <c r="G262" s="15">
        <v>2</v>
      </c>
      <c r="H262" s="15">
        <v>0</v>
      </c>
      <c r="I262" s="15">
        <f t="shared" si="342"/>
        <v>3</v>
      </c>
      <c r="J262" s="15">
        <f t="shared" si="274"/>
        <v>1</v>
      </c>
      <c r="K262" s="15">
        <v>1</v>
      </c>
      <c r="L262" s="15">
        <v>0</v>
      </c>
      <c r="M262" s="15">
        <v>0</v>
      </c>
      <c r="N262" s="15">
        <v>4</v>
      </c>
      <c r="O262" s="15">
        <v>1</v>
      </c>
      <c r="P262" s="15">
        <f t="shared" si="351"/>
        <v>3</v>
      </c>
      <c r="Q262" s="15">
        <f t="shared" si="276"/>
        <v>2</v>
      </c>
      <c r="R262" s="15">
        <f t="shared" si="277"/>
        <v>2</v>
      </c>
      <c r="S262" s="15">
        <f t="shared" si="278"/>
        <v>0</v>
      </c>
      <c r="T262" s="15">
        <f t="shared" si="279"/>
        <v>0</v>
      </c>
      <c r="U262" s="15">
        <f t="shared" si="280"/>
        <v>6</v>
      </c>
      <c r="V262" s="15">
        <f t="shared" si="281"/>
        <v>1</v>
      </c>
      <c r="W262" s="15">
        <f t="shared" si="282"/>
        <v>6</v>
      </c>
      <c r="X262" s="48" t="s">
        <v>481</v>
      </c>
      <c r="Y262" s="48" t="s">
        <v>481</v>
      </c>
      <c r="Z262" s="48"/>
      <c r="DF262" s="51"/>
      <c r="DG262" s="51">
        <v>6</v>
      </c>
      <c r="DH262" s="51"/>
      <c r="DI262" s="51"/>
      <c r="DJ262" s="51"/>
      <c r="DK262" s="51"/>
      <c r="DL262" s="51"/>
      <c r="DM262" s="51"/>
      <c r="DN262" s="51"/>
      <c r="DO262" s="15">
        <f t="shared" si="260"/>
        <v>6</v>
      </c>
      <c r="DP262" s="15">
        <f t="shared" si="261"/>
        <v>1</v>
      </c>
      <c r="DQ262" s="15">
        <f>IF((Q262+Z262)&lt;B262*2,COUNTIF($DG262:DI262,"0"),COUNTIF(DG262:DI262,"0")+COUNTIF(DK262:DK262,"0"))</f>
        <v>0</v>
      </c>
    </row>
    <row r="263" spans="1:127" x14ac:dyDescent="0.2">
      <c r="A263" s="15" t="s">
        <v>501</v>
      </c>
      <c r="B263" s="16">
        <f t="shared" si="248"/>
        <v>2</v>
      </c>
      <c r="C263" s="15">
        <f t="shared" si="272"/>
        <v>2</v>
      </c>
      <c r="D263" s="15">
        <v>2</v>
      </c>
      <c r="E263" s="15">
        <v>0</v>
      </c>
      <c r="F263" s="15">
        <v>0</v>
      </c>
      <c r="G263" s="15">
        <v>6</v>
      </c>
      <c r="H263" s="15">
        <v>3</v>
      </c>
      <c r="I263" s="15">
        <f t="shared" si="342"/>
        <v>6</v>
      </c>
      <c r="J263" s="15">
        <f t="shared" si="274"/>
        <v>2</v>
      </c>
      <c r="K263" s="15">
        <v>0</v>
      </c>
      <c r="L263" s="15">
        <v>1</v>
      </c>
      <c r="M263" s="15">
        <v>1</v>
      </c>
      <c r="N263" s="15">
        <v>2</v>
      </c>
      <c r="O263" s="15">
        <v>3</v>
      </c>
      <c r="P263" s="15">
        <f t="shared" si="351"/>
        <v>1</v>
      </c>
      <c r="Q263" s="15">
        <f t="shared" si="276"/>
        <v>4</v>
      </c>
      <c r="R263" s="15">
        <f t="shared" si="277"/>
        <v>2</v>
      </c>
      <c r="S263" s="15">
        <f t="shared" si="278"/>
        <v>1</v>
      </c>
      <c r="T263" s="15">
        <f t="shared" si="279"/>
        <v>1</v>
      </c>
      <c r="U263" s="15">
        <f t="shared" si="280"/>
        <v>8</v>
      </c>
      <c r="V263" s="15">
        <f t="shared" si="281"/>
        <v>6</v>
      </c>
      <c r="W263" s="15">
        <f t="shared" si="282"/>
        <v>7</v>
      </c>
      <c r="X263" s="48" t="s">
        <v>481</v>
      </c>
      <c r="Y263" s="48" t="s">
        <v>496</v>
      </c>
      <c r="Z263" s="48"/>
      <c r="CT263" s="51"/>
      <c r="CU263" s="51"/>
      <c r="CV263" s="51"/>
      <c r="CW263" s="51"/>
      <c r="CX263" s="51"/>
      <c r="CY263" s="51"/>
      <c r="CZ263" s="51"/>
      <c r="DA263" s="51"/>
      <c r="DB263" s="51"/>
      <c r="DC263" s="51"/>
      <c r="DD263" s="51"/>
      <c r="DE263" s="51"/>
      <c r="DF263" s="51"/>
      <c r="DG263" s="51">
        <v>3</v>
      </c>
      <c r="DH263" s="51">
        <v>4</v>
      </c>
      <c r="DI263" s="51"/>
      <c r="DJ263" s="51"/>
      <c r="DK263" s="51"/>
      <c r="DL263" s="51"/>
      <c r="DM263" s="51"/>
      <c r="DN263" s="51"/>
      <c r="DO263" s="15">
        <f t="shared" si="260"/>
        <v>7</v>
      </c>
      <c r="DP263" s="15">
        <f t="shared" si="261"/>
        <v>0</v>
      </c>
      <c r="DQ263" s="15">
        <f>IF((Q263+Z263)&lt;B263*2,COUNTIF($DG263:DI263,"0"),COUNTIF(DG263:DI263,"0")+COUNTIF(DK263:DK263,"0"))</f>
        <v>0</v>
      </c>
    </row>
    <row r="264" spans="1:127" x14ac:dyDescent="0.2">
      <c r="A264" s="15" t="s">
        <v>487</v>
      </c>
      <c r="B264" s="16">
        <f t="shared" si="248"/>
        <v>1</v>
      </c>
      <c r="C264" s="15">
        <f t="shared" si="272"/>
        <v>1</v>
      </c>
      <c r="D264" s="15">
        <v>1</v>
      </c>
      <c r="E264" s="15">
        <v>0</v>
      </c>
      <c r="F264" s="15">
        <v>0</v>
      </c>
      <c r="G264" s="15">
        <v>1</v>
      </c>
      <c r="H264" s="15">
        <v>0</v>
      </c>
      <c r="I264" s="15">
        <f t="shared" si="342"/>
        <v>3</v>
      </c>
      <c r="J264" s="15">
        <f t="shared" si="274"/>
        <v>1</v>
      </c>
      <c r="K264" s="15">
        <v>0</v>
      </c>
      <c r="L264" s="15">
        <v>0</v>
      </c>
      <c r="M264" s="15">
        <v>1</v>
      </c>
      <c r="N264" s="15">
        <v>2</v>
      </c>
      <c r="O264" s="15">
        <v>3</v>
      </c>
      <c r="P264" s="15">
        <f t="shared" si="351"/>
        <v>0</v>
      </c>
      <c r="Q264" s="15">
        <f t="shared" si="276"/>
        <v>2</v>
      </c>
      <c r="R264" s="15">
        <f t="shared" si="277"/>
        <v>1</v>
      </c>
      <c r="S264" s="15">
        <f t="shared" si="278"/>
        <v>0</v>
      </c>
      <c r="T264" s="15">
        <f t="shared" si="279"/>
        <v>1</v>
      </c>
      <c r="U264" s="15">
        <f t="shared" si="280"/>
        <v>3</v>
      </c>
      <c r="V264" s="15">
        <f t="shared" si="281"/>
        <v>3</v>
      </c>
      <c r="W264" s="15">
        <f t="shared" si="282"/>
        <v>3</v>
      </c>
      <c r="X264" s="48" t="s">
        <v>481</v>
      </c>
      <c r="Y264" s="48" t="s">
        <v>481</v>
      </c>
      <c r="Z264" s="48"/>
      <c r="DF264" s="51"/>
      <c r="DG264" s="51">
        <v>3</v>
      </c>
      <c r="DH264" s="51"/>
      <c r="DI264" s="51"/>
      <c r="DJ264" s="51"/>
      <c r="DK264" s="51"/>
      <c r="DL264" s="51"/>
      <c r="DM264" s="51"/>
      <c r="DN264" s="51"/>
      <c r="DO264" s="15">
        <f t="shared" si="260"/>
        <v>3</v>
      </c>
      <c r="DP264" s="15">
        <f t="shared" si="261"/>
        <v>0</v>
      </c>
      <c r="DQ264" s="15">
        <f>IF((Q264+Z264)&lt;B264*2,COUNTIF($DG264:DI264,"0"),COUNTIF(DG264:DI264,"0")+COUNTIF(DK264:DK264,"0"))</f>
        <v>0</v>
      </c>
    </row>
    <row r="265" spans="1:127" x14ac:dyDescent="0.2">
      <c r="A265" s="15" t="s">
        <v>143</v>
      </c>
      <c r="B265" s="16">
        <f t="shared" si="248"/>
        <v>5</v>
      </c>
      <c r="C265" s="15">
        <f t="shared" si="272"/>
        <v>4</v>
      </c>
      <c r="D265" s="15">
        <v>3</v>
      </c>
      <c r="E265" s="15">
        <v>1</v>
      </c>
      <c r="F265" s="15">
        <v>0</v>
      </c>
      <c r="G265" s="15">
        <v>8</v>
      </c>
      <c r="H265" s="15">
        <v>4</v>
      </c>
      <c r="I265" s="15">
        <f t="shared" si="342"/>
        <v>10</v>
      </c>
      <c r="J265" s="15">
        <f t="shared" si="274"/>
        <v>5</v>
      </c>
      <c r="K265" s="15">
        <v>3</v>
      </c>
      <c r="L265" s="15">
        <v>2</v>
      </c>
      <c r="M265" s="15">
        <v>0</v>
      </c>
      <c r="N265" s="15">
        <v>11</v>
      </c>
      <c r="O265" s="15">
        <v>7</v>
      </c>
      <c r="P265" s="15">
        <f t="shared" si="351"/>
        <v>11</v>
      </c>
      <c r="Q265" s="15">
        <f t="shared" si="276"/>
        <v>9</v>
      </c>
      <c r="R265" s="15">
        <f t="shared" si="277"/>
        <v>6</v>
      </c>
      <c r="S265" s="15">
        <f t="shared" si="278"/>
        <v>3</v>
      </c>
      <c r="T265" s="15">
        <f t="shared" si="279"/>
        <v>0</v>
      </c>
      <c r="U265" s="15">
        <f t="shared" si="280"/>
        <v>19</v>
      </c>
      <c r="V265" s="15">
        <f t="shared" si="281"/>
        <v>11</v>
      </c>
      <c r="W265" s="15">
        <f t="shared" si="282"/>
        <v>21</v>
      </c>
      <c r="X265" s="48" t="s">
        <v>481</v>
      </c>
      <c r="Y265" s="48" t="s">
        <v>549</v>
      </c>
      <c r="Z265" s="48">
        <v>1</v>
      </c>
      <c r="DF265" s="51"/>
      <c r="DG265" s="51">
        <v>4</v>
      </c>
      <c r="DH265" s="51">
        <v>6</v>
      </c>
      <c r="DI265" s="51">
        <v>4</v>
      </c>
      <c r="DJ265" s="51">
        <v>3</v>
      </c>
      <c r="DK265" s="51">
        <v>4</v>
      </c>
      <c r="DL265" s="51"/>
      <c r="DM265" s="51"/>
      <c r="DN265" s="51"/>
      <c r="DO265" s="15">
        <f t="shared" si="260"/>
        <v>21</v>
      </c>
      <c r="DP265" s="15">
        <f t="shared" si="261"/>
        <v>1</v>
      </c>
      <c r="DQ265" s="15">
        <f>IF((Q265+Z265)&lt;B265*2,COUNTIF($DG265:DI265,"0"),COUNTIF(DG265:DI265,"0")+COUNTIF(DK265:DK265,"0"))</f>
        <v>0</v>
      </c>
      <c r="DV265" s="8">
        <v>2</v>
      </c>
    </row>
    <row r="266" spans="1:127" x14ac:dyDescent="0.2">
      <c r="A266" s="15" t="s">
        <v>483</v>
      </c>
      <c r="B266" s="16">
        <f t="shared" si="248"/>
        <v>5</v>
      </c>
      <c r="C266" s="15">
        <f t="shared" si="272"/>
        <v>4</v>
      </c>
      <c r="D266" s="15">
        <v>1</v>
      </c>
      <c r="E266" s="15">
        <v>2</v>
      </c>
      <c r="F266" s="15">
        <v>1</v>
      </c>
      <c r="G266" s="15">
        <v>6</v>
      </c>
      <c r="H266" s="15">
        <v>6</v>
      </c>
      <c r="I266" s="15">
        <f t="shared" si="342"/>
        <v>5</v>
      </c>
      <c r="J266" s="15">
        <f t="shared" si="274"/>
        <v>4</v>
      </c>
      <c r="K266" s="15">
        <v>3</v>
      </c>
      <c r="L266" s="15">
        <v>0</v>
      </c>
      <c r="M266" s="15">
        <v>1</v>
      </c>
      <c r="N266" s="15">
        <v>11</v>
      </c>
      <c r="O266" s="15">
        <v>7</v>
      </c>
      <c r="P266" s="15">
        <f t="shared" si="351"/>
        <v>9</v>
      </c>
      <c r="Q266" s="15">
        <f t="shared" si="276"/>
        <v>8</v>
      </c>
      <c r="R266" s="15">
        <f t="shared" si="277"/>
        <v>4</v>
      </c>
      <c r="S266" s="15">
        <f t="shared" si="278"/>
        <v>2</v>
      </c>
      <c r="T266" s="15">
        <f t="shared" si="279"/>
        <v>2</v>
      </c>
      <c r="U266" s="15">
        <f t="shared" si="280"/>
        <v>17</v>
      </c>
      <c r="V266" s="15">
        <f t="shared" si="281"/>
        <v>13</v>
      </c>
      <c r="W266" s="15">
        <f t="shared" si="282"/>
        <v>14</v>
      </c>
      <c r="X266" s="48" t="s">
        <v>481</v>
      </c>
      <c r="Y266" s="48" t="s">
        <v>549</v>
      </c>
      <c r="Z266" s="48">
        <v>2</v>
      </c>
      <c r="DF266" s="51"/>
      <c r="DG266" s="51">
        <v>4</v>
      </c>
      <c r="DH266" s="51">
        <v>0</v>
      </c>
      <c r="DI266" s="51">
        <v>3</v>
      </c>
      <c r="DJ266" s="51">
        <v>1</v>
      </c>
      <c r="DK266" s="51">
        <v>6</v>
      </c>
      <c r="DL266" s="51"/>
      <c r="DM266" s="51"/>
      <c r="DN266" s="51"/>
      <c r="DO266" s="15">
        <f t="shared" si="260"/>
        <v>14</v>
      </c>
      <c r="DP266" s="15">
        <f t="shared" si="261"/>
        <v>1</v>
      </c>
      <c r="DQ266" s="15">
        <f>IF((Q266+Z266)&lt;B266*2,COUNTIF($DG266:DI266,"0"),COUNTIF(DG266:DI266,"0")+COUNTIF(DK266:DK266,"0"))</f>
        <v>1</v>
      </c>
      <c r="DV266" s="8">
        <v>3</v>
      </c>
    </row>
    <row r="267" spans="1:127" x14ac:dyDescent="0.2">
      <c r="A267" s="15" t="s">
        <v>145</v>
      </c>
      <c r="B267" s="16">
        <f t="shared" si="248"/>
        <v>2</v>
      </c>
      <c r="C267" s="15">
        <f t="shared" si="272"/>
        <v>2</v>
      </c>
      <c r="D267" s="15">
        <v>2</v>
      </c>
      <c r="E267" s="15">
        <v>0</v>
      </c>
      <c r="F267" s="15">
        <v>0</v>
      </c>
      <c r="G267" s="15">
        <v>3</v>
      </c>
      <c r="H267" s="15">
        <v>0</v>
      </c>
      <c r="I267" s="15">
        <f t="shared" si="342"/>
        <v>6</v>
      </c>
      <c r="J267" s="15">
        <f t="shared" si="274"/>
        <v>2</v>
      </c>
      <c r="K267" s="15">
        <v>0</v>
      </c>
      <c r="L267" s="15">
        <v>0</v>
      </c>
      <c r="M267" s="15">
        <v>2</v>
      </c>
      <c r="N267" s="15">
        <v>1</v>
      </c>
      <c r="O267" s="15">
        <v>5</v>
      </c>
      <c r="P267" s="15">
        <f t="shared" si="351"/>
        <v>0</v>
      </c>
      <c r="Q267" s="15">
        <f t="shared" si="276"/>
        <v>4</v>
      </c>
      <c r="R267" s="15">
        <f t="shared" si="277"/>
        <v>2</v>
      </c>
      <c r="S267" s="15">
        <f t="shared" si="278"/>
        <v>0</v>
      </c>
      <c r="T267" s="15">
        <f t="shared" si="279"/>
        <v>2</v>
      </c>
      <c r="U267" s="15">
        <f t="shared" si="280"/>
        <v>4</v>
      </c>
      <c r="V267" s="15">
        <f t="shared" si="281"/>
        <v>5</v>
      </c>
      <c r="W267" s="15">
        <f t="shared" si="282"/>
        <v>6</v>
      </c>
      <c r="X267" s="48" t="s">
        <v>481</v>
      </c>
      <c r="Y267" s="48" t="s">
        <v>496</v>
      </c>
      <c r="Z267" s="48"/>
      <c r="CT267" s="51"/>
      <c r="CU267" s="51"/>
      <c r="CV267" s="51"/>
      <c r="CW267" s="51"/>
      <c r="CX267" s="51"/>
      <c r="CY267" s="51"/>
      <c r="CZ267" s="51"/>
      <c r="DA267" s="51"/>
      <c r="DB267" s="51"/>
      <c r="DC267" s="51"/>
      <c r="DD267" s="51"/>
      <c r="DE267" s="51"/>
      <c r="DF267" s="51"/>
      <c r="DG267" s="51">
        <v>3</v>
      </c>
      <c r="DH267" s="51">
        <v>3</v>
      </c>
      <c r="DI267" s="51"/>
      <c r="DJ267" s="51"/>
      <c r="DK267" s="51"/>
      <c r="DL267" s="51"/>
      <c r="DM267" s="51"/>
      <c r="DN267" s="51"/>
      <c r="DO267" s="15">
        <f t="shared" si="260"/>
        <v>6</v>
      </c>
      <c r="DP267" s="15">
        <f t="shared" si="261"/>
        <v>0</v>
      </c>
      <c r="DQ267" s="15">
        <f>IF((Q267+Z267)&lt;B267*2,COUNTIF($DG267:DI267,"0"),COUNTIF(DG267:DI267,"0")+COUNTIF(DK267:DK267,"0"))</f>
        <v>0</v>
      </c>
    </row>
    <row r="268" spans="1:127" x14ac:dyDescent="0.2">
      <c r="A268" s="15" t="s">
        <v>308</v>
      </c>
      <c r="B268" s="16">
        <f t="shared" si="248"/>
        <v>1</v>
      </c>
      <c r="C268" s="15">
        <f t="shared" si="272"/>
        <v>1</v>
      </c>
      <c r="D268" s="15">
        <v>0</v>
      </c>
      <c r="E268" s="15">
        <v>0</v>
      </c>
      <c r="F268" s="15">
        <v>1</v>
      </c>
      <c r="G268" s="15">
        <v>2</v>
      </c>
      <c r="H268" s="15">
        <v>3</v>
      </c>
      <c r="I268" s="15">
        <f t="shared" si="342"/>
        <v>0</v>
      </c>
      <c r="J268" s="15">
        <f t="shared" si="274"/>
        <v>1</v>
      </c>
      <c r="K268" s="15">
        <v>0</v>
      </c>
      <c r="L268" s="15">
        <v>1</v>
      </c>
      <c r="M268" s="15">
        <v>0</v>
      </c>
      <c r="N268" s="15">
        <v>1</v>
      </c>
      <c r="O268" s="15">
        <v>1</v>
      </c>
      <c r="P268" s="15">
        <f t="shared" si="351"/>
        <v>1</v>
      </c>
      <c r="Q268" s="15">
        <f t="shared" si="276"/>
        <v>2</v>
      </c>
      <c r="R268" s="15">
        <f t="shared" si="277"/>
        <v>0</v>
      </c>
      <c r="S268" s="15">
        <f t="shared" si="278"/>
        <v>1</v>
      </c>
      <c r="T268" s="15">
        <f t="shared" si="279"/>
        <v>1</v>
      </c>
      <c r="U268" s="15">
        <f t="shared" si="280"/>
        <v>3</v>
      </c>
      <c r="V268" s="15">
        <f t="shared" si="281"/>
        <v>4</v>
      </c>
      <c r="W268" s="15">
        <f t="shared" si="282"/>
        <v>1</v>
      </c>
      <c r="X268" s="48" t="s">
        <v>481</v>
      </c>
      <c r="Y268" s="48" t="s">
        <v>481</v>
      </c>
      <c r="Z268" s="48"/>
      <c r="DF268" s="51"/>
      <c r="DG268" s="51">
        <v>1</v>
      </c>
      <c r="DH268" s="51"/>
      <c r="DI268" s="51"/>
      <c r="DJ268" s="51"/>
      <c r="DK268" s="51"/>
      <c r="DL268" s="51"/>
      <c r="DO268" s="15">
        <f t="shared" si="260"/>
        <v>1</v>
      </c>
      <c r="DP268" s="15">
        <f t="shared" si="261"/>
        <v>0</v>
      </c>
      <c r="DQ268" s="15">
        <f>IF((Q268+Z268)&lt;B268*2,COUNTIF($DG268:DI268,"0"),COUNTIF(DG268:DI268,"0")+COUNTIF(DK268:DK268,"0"))</f>
        <v>0</v>
      </c>
    </row>
    <row r="269" spans="1:127" x14ac:dyDescent="0.2">
      <c r="DM269" s="17"/>
      <c r="DN269" s="17"/>
    </row>
    <row r="270" spans="1:127" x14ac:dyDescent="0.2">
      <c r="A270" s="15" t="s">
        <v>164</v>
      </c>
      <c r="B270" s="15"/>
      <c r="C270" s="15">
        <f t="shared" ref="C270:W270" si="352">SUM(C237:C268)</f>
        <v>87</v>
      </c>
      <c r="D270" s="15">
        <f t="shared" si="352"/>
        <v>43</v>
      </c>
      <c r="E270" s="15">
        <f t="shared" si="352"/>
        <v>22</v>
      </c>
      <c r="F270" s="15">
        <f t="shared" si="352"/>
        <v>22</v>
      </c>
      <c r="G270" s="15">
        <f t="shared" si="352"/>
        <v>129</v>
      </c>
      <c r="H270" s="15">
        <f t="shared" si="352"/>
        <v>95</v>
      </c>
      <c r="I270" s="15">
        <f t="shared" si="352"/>
        <v>151</v>
      </c>
      <c r="J270" s="15">
        <f t="shared" si="352"/>
        <v>86</v>
      </c>
      <c r="K270" s="15">
        <f t="shared" si="352"/>
        <v>33</v>
      </c>
      <c r="L270" s="15">
        <f t="shared" si="352"/>
        <v>20</v>
      </c>
      <c r="M270" s="15">
        <f t="shared" si="352"/>
        <v>33</v>
      </c>
      <c r="N270" s="15">
        <f t="shared" si="352"/>
        <v>126</v>
      </c>
      <c r="O270" s="15">
        <f t="shared" si="352"/>
        <v>125</v>
      </c>
      <c r="P270" s="15">
        <f t="shared" si="352"/>
        <v>119</v>
      </c>
      <c r="Q270" s="15">
        <f t="shared" si="352"/>
        <v>173</v>
      </c>
      <c r="R270" s="15">
        <f t="shared" si="352"/>
        <v>76</v>
      </c>
      <c r="S270" s="15">
        <f t="shared" si="352"/>
        <v>42</v>
      </c>
      <c r="T270" s="15">
        <f t="shared" si="352"/>
        <v>55</v>
      </c>
      <c r="U270" s="15">
        <f t="shared" si="352"/>
        <v>255</v>
      </c>
      <c r="V270" s="15">
        <f t="shared" si="352"/>
        <v>220</v>
      </c>
      <c r="W270" s="15">
        <f t="shared" si="352"/>
        <v>270</v>
      </c>
      <c r="X270" s="48" t="s">
        <v>481</v>
      </c>
      <c r="Y270" s="48" t="s">
        <v>549</v>
      </c>
      <c r="Z270" s="20">
        <f>SUM(Z237:Z268)</f>
        <v>37</v>
      </c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7"/>
      <c r="DG270" s="17">
        <f t="shared" ref="DG270:DK270" si="353">SUM(DG237:DG269)</f>
        <v>58</v>
      </c>
      <c r="DH270" s="17">
        <f t="shared" si="353"/>
        <v>58</v>
      </c>
      <c r="DI270" s="17">
        <f>SUM(DI237:DI269)</f>
        <v>66</v>
      </c>
      <c r="DJ270" s="17">
        <f t="shared" si="353"/>
        <v>22</v>
      </c>
      <c r="DK270" s="17">
        <f t="shared" si="353"/>
        <v>66</v>
      </c>
      <c r="DL270" s="17"/>
      <c r="DO270" s="17">
        <f>SUM(DO237:DO269)</f>
        <v>270</v>
      </c>
      <c r="DP270" s="17">
        <f>SUM(DP237:DP269)</f>
        <v>14</v>
      </c>
      <c r="DQ270" s="17">
        <f>SUM(DQ237:DQ269)</f>
        <v>9</v>
      </c>
    </row>
  </sheetData>
  <autoFilter ref="A1:Y270" xr:uid="{F5E178DE-4778-40CA-B861-C8CE4201340A}"/>
  <sortState xmlns:xlrd2="http://schemas.microsoft.com/office/spreadsheetml/2017/richdata2" ref="AA155:AB171">
    <sortCondition ref="AA155:AA171"/>
  </sortState>
  <phoneticPr fontId="0" type="noConversion"/>
  <conditionalFormatting sqref="B150:B231">
    <cfRule type="cellIs" dxfId="2" priority="15" stopIfTrue="1" operator="equal">
      <formula>8</formula>
    </cfRule>
  </conditionalFormatting>
  <conditionalFormatting sqref="B237:B268">
    <cfRule type="cellIs" dxfId="1" priority="1" stopIfTrue="1" operator="equal">
      <formula>8</formula>
    </cfRule>
  </conditionalFormatting>
  <conditionalFormatting sqref="B270">
    <cfRule type="cellIs" dxfId="0" priority="4" stopIfTrue="1" operator="equal">
      <formula>8</formula>
    </cfRule>
  </conditionalFormatting>
  <pageMargins left="0.75" right="0.75" top="1" bottom="1" header="0.5" footer="0.5"/>
  <pageSetup paperSize="9" orientation="portrait" horizontalDpi="3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05"/>
  <sheetViews>
    <sheetView zoomScale="130" zoomScaleNormal="130" workbookViewId="0">
      <pane xSplit="2" ySplit="1" topLeftCell="C2" activePane="bottomRight" state="frozen"/>
      <selection pane="topRight" activeCell="B1" sqref="B1"/>
      <selection pane="bottomLeft" activeCell="A2" sqref="A2"/>
      <selection pane="bottomRight"/>
    </sheetView>
  </sheetViews>
  <sheetFormatPr defaultColWidth="4" defaultRowHeight="7.8" x14ac:dyDescent="0.15"/>
  <cols>
    <col min="1" max="1" width="18.6640625" style="3" bestFit="1" customWidth="1"/>
    <col min="2" max="2" width="7.21875" style="3" bestFit="1" customWidth="1"/>
    <col min="3" max="3" width="4.6640625" style="1" customWidth="1"/>
    <col min="4" max="6" width="3.44140625" style="1" bestFit="1" customWidth="1"/>
    <col min="7" max="8" width="4.44140625" style="1" bestFit="1" customWidth="1"/>
    <col min="9" max="9" width="6.33203125" style="1" customWidth="1"/>
    <col min="10" max="12" width="3.44140625" style="1" bestFit="1" customWidth="1"/>
    <col min="13" max="14" width="4.44140625" style="1" bestFit="1" customWidth="1"/>
    <col min="15" max="15" width="8.44140625" style="1" bestFit="1" customWidth="1"/>
    <col min="16" max="16" width="4.44140625" style="1" bestFit="1" customWidth="1"/>
    <col min="17" max="18" width="3.44140625" style="1" bestFit="1" customWidth="1"/>
    <col min="19" max="20" width="4.44140625" style="1" bestFit="1" customWidth="1"/>
    <col min="21" max="22" width="6.109375" style="2" bestFit="1" customWidth="1"/>
    <col min="23" max="25" width="4.44140625" style="1" bestFit="1" customWidth="1"/>
    <col min="26" max="26" width="4" style="1"/>
    <col min="27" max="27" width="6.77734375" style="1" bestFit="1" customWidth="1"/>
    <col min="28" max="28" width="7.5546875" style="1" customWidth="1"/>
    <col min="29" max="16384" width="4" style="1"/>
  </cols>
  <sheetData>
    <row r="1" spans="1:28" s="25" customFormat="1" x14ac:dyDescent="0.15">
      <c r="A1" s="24" t="s">
        <v>3</v>
      </c>
      <c r="B1" s="25" t="s">
        <v>183</v>
      </c>
      <c r="C1" s="25" t="s">
        <v>0</v>
      </c>
      <c r="D1" s="25" t="s">
        <v>5</v>
      </c>
      <c r="E1" s="25" t="s">
        <v>6</v>
      </c>
      <c r="F1" s="25" t="s">
        <v>7</v>
      </c>
      <c r="G1" s="25" t="s">
        <v>8</v>
      </c>
      <c r="H1" s="25" t="s">
        <v>9</v>
      </c>
      <c r="I1" s="25" t="s">
        <v>1</v>
      </c>
      <c r="J1" s="25" t="s">
        <v>5</v>
      </c>
      <c r="K1" s="25" t="s">
        <v>6</v>
      </c>
      <c r="L1" s="25" t="s">
        <v>7</v>
      </c>
      <c r="M1" s="25" t="s">
        <v>8</v>
      </c>
      <c r="N1" s="25" t="s">
        <v>9</v>
      </c>
      <c r="O1" s="25" t="s">
        <v>2</v>
      </c>
      <c r="P1" s="25" t="s">
        <v>5</v>
      </c>
      <c r="Q1" s="25" t="s">
        <v>6</v>
      </c>
      <c r="R1" s="25" t="s">
        <v>7</v>
      </c>
      <c r="S1" s="25" t="s">
        <v>8</v>
      </c>
      <c r="T1" s="25" t="s">
        <v>9</v>
      </c>
      <c r="U1" s="5" t="s">
        <v>11</v>
      </c>
      <c r="V1" s="5" t="s">
        <v>12</v>
      </c>
      <c r="W1" s="25" t="s">
        <v>263</v>
      </c>
      <c r="X1" s="25" t="s">
        <v>264</v>
      </c>
      <c r="Y1" s="25" t="s">
        <v>265</v>
      </c>
    </row>
    <row r="2" spans="1:28" x14ac:dyDescent="0.15">
      <c r="A2" s="3" t="s">
        <v>396</v>
      </c>
      <c r="B2" s="3">
        <v>1</v>
      </c>
      <c r="I2" s="1">
        <f>IF(SUM(J2:L2)&gt;0,SUM(J2:L2)," ")</f>
        <v>1</v>
      </c>
      <c r="J2" s="1">
        <v>0</v>
      </c>
      <c r="K2" s="1">
        <v>0</v>
      </c>
      <c r="L2" s="1">
        <v>1</v>
      </c>
      <c r="M2" s="1">
        <v>2</v>
      </c>
      <c r="N2" s="1">
        <v>3</v>
      </c>
      <c r="O2" s="1">
        <f t="shared" ref="O2:O34" si="0">C2+I2</f>
        <v>1</v>
      </c>
      <c r="P2" s="1">
        <f t="shared" ref="P2:T20" si="1">D2+J2</f>
        <v>0</v>
      </c>
      <c r="Q2" s="1">
        <f t="shared" si="1"/>
        <v>0</v>
      </c>
      <c r="R2" s="1">
        <f t="shared" si="1"/>
        <v>1</v>
      </c>
      <c r="S2" s="1">
        <f t="shared" si="1"/>
        <v>2</v>
      </c>
      <c r="T2" s="1">
        <f t="shared" si="1"/>
        <v>3</v>
      </c>
      <c r="U2" s="26" t="s">
        <v>567</v>
      </c>
      <c r="V2" s="26" t="s">
        <v>567</v>
      </c>
      <c r="W2" s="1">
        <f t="shared" ref="W2:W9" si="2">X2+Y2</f>
        <v>1</v>
      </c>
      <c r="Y2" s="1">
        <v>1</v>
      </c>
    </row>
    <row r="3" spans="1:28" x14ac:dyDescent="0.15">
      <c r="A3" s="3" t="s">
        <v>435</v>
      </c>
      <c r="B3" s="3">
        <v>2</v>
      </c>
      <c r="C3" s="1">
        <f>IF(SUM(D3:F3)&gt;0,SUM(D3:F3)," ")</f>
        <v>2</v>
      </c>
      <c r="D3" s="1">
        <v>0</v>
      </c>
      <c r="E3" s="1">
        <v>2</v>
      </c>
      <c r="F3" s="1">
        <v>0</v>
      </c>
      <c r="G3" s="1">
        <v>2</v>
      </c>
      <c r="H3" s="1">
        <v>2</v>
      </c>
      <c r="I3" s="1">
        <f>IF(SUM(J3:L3)&gt;0,SUM(J3:L3)," ")</f>
        <v>2</v>
      </c>
      <c r="J3" s="1">
        <v>0</v>
      </c>
      <c r="K3" s="1">
        <v>0</v>
      </c>
      <c r="L3" s="1">
        <v>2</v>
      </c>
      <c r="M3" s="1">
        <v>4</v>
      </c>
      <c r="N3" s="1">
        <v>7</v>
      </c>
      <c r="O3" s="1">
        <f t="shared" ref="O3" si="3">C3+I3</f>
        <v>4</v>
      </c>
      <c r="P3" s="1">
        <f t="shared" ref="P3" si="4">D3+J3</f>
        <v>0</v>
      </c>
      <c r="Q3" s="1">
        <f t="shared" ref="Q3" si="5">E3+K3</f>
        <v>2</v>
      </c>
      <c r="R3" s="1">
        <f t="shared" ref="R3" si="6">F3+L3</f>
        <v>2</v>
      </c>
      <c r="S3" s="1">
        <f t="shared" ref="S3" si="7">G3+M3</f>
        <v>6</v>
      </c>
      <c r="T3" s="1">
        <f t="shared" ref="T3" si="8">H3+N3</f>
        <v>9</v>
      </c>
      <c r="U3" s="26" t="s">
        <v>586</v>
      </c>
      <c r="V3" s="26" t="s">
        <v>661</v>
      </c>
      <c r="W3" s="1">
        <f t="shared" ref="W3" si="9">X3+Y3</f>
        <v>2</v>
      </c>
      <c r="Y3" s="1">
        <v>2</v>
      </c>
    </row>
    <row r="4" spans="1:28" x14ac:dyDescent="0.15">
      <c r="A4" s="3" t="s">
        <v>266</v>
      </c>
      <c r="B4" s="3">
        <f>W4</f>
        <v>3</v>
      </c>
      <c r="C4" s="1">
        <f>IF(SUM(D4:F4)&gt;0,SUM(D4:F4)," ")</f>
        <v>3</v>
      </c>
      <c r="D4" s="1">
        <v>1</v>
      </c>
      <c r="E4" s="1">
        <v>1</v>
      </c>
      <c r="F4" s="1">
        <v>1</v>
      </c>
      <c r="G4" s="1">
        <v>2</v>
      </c>
      <c r="H4" s="1">
        <v>1</v>
      </c>
      <c r="I4" s="1">
        <f>IF(SUM(J4:L4)&gt;0,SUM(J4:L4)," ")</f>
        <v>1</v>
      </c>
      <c r="J4" s="1">
        <v>0</v>
      </c>
      <c r="K4" s="1">
        <v>0</v>
      </c>
      <c r="L4" s="1">
        <v>1</v>
      </c>
      <c r="M4" s="1">
        <v>3</v>
      </c>
      <c r="N4" s="1">
        <v>4</v>
      </c>
      <c r="O4" s="1">
        <f t="shared" ref="O4:T4" si="10">C4+I4</f>
        <v>4</v>
      </c>
      <c r="P4" s="1">
        <f t="shared" si="10"/>
        <v>1</v>
      </c>
      <c r="Q4" s="1">
        <f t="shared" si="10"/>
        <v>1</v>
      </c>
      <c r="R4" s="1">
        <f t="shared" si="10"/>
        <v>2</v>
      </c>
      <c r="S4" s="1">
        <f t="shared" si="10"/>
        <v>5</v>
      </c>
      <c r="T4" s="1">
        <f t="shared" si="10"/>
        <v>5</v>
      </c>
      <c r="U4" s="2" t="s">
        <v>584</v>
      </c>
      <c r="V4" s="26" t="s">
        <v>621</v>
      </c>
      <c r="W4" s="1">
        <f>X4+Y4</f>
        <v>3</v>
      </c>
      <c r="X4" s="1">
        <v>1</v>
      </c>
      <c r="Y4" s="1">
        <v>2</v>
      </c>
    </row>
    <row r="5" spans="1:28" x14ac:dyDescent="0.15">
      <c r="A5" s="3" t="s">
        <v>21</v>
      </c>
      <c r="B5" s="3">
        <f t="shared" ref="B5:B81" si="11">W5</f>
        <v>2</v>
      </c>
      <c r="C5" s="1">
        <f t="shared" ref="C5:C81" si="12">IF(SUM(D5:F5)&gt;0,SUM(D5:F5)," ")</f>
        <v>2</v>
      </c>
      <c r="D5" s="1">
        <v>1</v>
      </c>
      <c r="E5" s="1">
        <v>0</v>
      </c>
      <c r="F5" s="1">
        <v>1</v>
      </c>
      <c r="G5" s="1">
        <v>2</v>
      </c>
      <c r="H5" s="1">
        <v>3</v>
      </c>
      <c r="I5" s="1">
        <f t="shared" ref="I5:I79" si="13">IF(SUM(J5:L5)&gt;0,SUM(J5:L5)," ")</f>
        <v>1</v>
      </c>
      <c r="J5" s="1">
        <v>0</v>
      </c>
      <c r="K5" s="1">
        <v>1</v>
      </c>
      <c r="L5" s="1">
        <v>0</v>
      </c>
      <c r="M5" s="1">
        <v>1</v>
      </c>
      <c r="N5" s="1">
        <v>1</v>
      </c>
      <c r="O5" s="1">
        <f t="shared" si="0"/>
        <v>3</v>
      </c>
      <c r="P5" s="1">
        <f t="shared" si="1"/>
        <v>1</v>
      </c>
      <c r="Q5" s="1">
        <f t="shared" si="1"/>
        <v>1</v>
      </c>
      <c r="R5" s="1">
        <f t="shared" si="1"/>
        <v>1</v>
      </c>
      <c r="S5" s="1">
        <f t="shared" si="1"/>
        <v>3</v>
      </c>
      <c r="T5" s="1">
        <f t="shared" si="1"/>
        <v>4</v>
      </c>
      <c r="U5" s="2" t="s">
        <v>571</v>
      </c>
      <c r="V5" s="2" t="s">
        <v>581</v>
      </c>
      <c r="W5" s="1">
        <f t="shared" si="2"/>
        <v>2</v>
      </c>
      <c r="X5" s="1">
        <v>1</v>
      </c>
      <c r="Y5" s="1">
        <v>1</v>
      </c>
    </row>
    <row r="6" spans="1:28" x14ac:dyDescent="0.15">
      <c r="A6" s="3" t="s">
        <v>267</v>
      </c>
      <c r="B6" s="3">
        <f t="shared" si="11"/>
        <v>3</v>
      </c>
      <c r="C6" s="1">
        <f t="shared" si="12"/>
        <v>2</v>
      </c>
      <c r="D6" s="1">
        <v>2</v>
      </c>
      <c r="E6" s="1">
        <v>0</v>
      </c>
      <c r="F6" s="1">
        <v>0</v>
      </c>
      <c r="G6" s="1">
        <v>7</v>
      </c>
      <c r="H6" s="1">
        <v>1</v>
      </c>
      <c r="I6" s="1">
        <f t="shared" si="13"/>
        <v>2</v>
      </c>
      <c r="J6" s="1">
        <v>1</v>
      </c>
      <c r="K6" s="1">
        <v>1</v>
      </c>
      <c r="L6" s="1">
        <v>0</v>
      </c>
      <c r="M6" s="1">
        <v>3</v>
      </c>
      <c r="N6" s="1">
        <v>2</v>
      </c>
      <c r="O6" s="1">
        <f t="shared" si="0"/>
        <v>4</v>
      </c>
      <c r="P6" s="1">
        <f t="shared" si="1"/>
        <v>3</v>
      </c>
      <c r="Q6" s="1">
        <f t="shared" si="1"/>
        <v>1</v>
      </c>
      <c r="R6" s="1">
        <f t="shared" si="1"/>
        <v>0</v>
      </c>
      <c r="S6" s="1">
        <f t="shared" si="1"/>
        <v>10</v>
      </c>
      <c r="T6" s="1">
        <f t="shared" si="1"/>
        <v>3</v>
      </c>
      <c r="U6" s="2" t="s">
        <v>665</v>
      </c>
      <c r="V6" s="2" t="s">
        <v>662</v>
      </c>
      <c r="W6" s="1">
        <f t="shared" si="2"/>
        <v>3</v>
      </c>
      <c r="X6" s="1">
        <v>3</v>
      </c>
    </row>
    <row r="7" spans="1:28" x14ac:dyDescent="0.15">
      <c r="A7" s="3" t="s">
        <v>28</v>
      </c>
      <c r="B7" s="3">
        <f t="shared" si="11"/>
        <v>2</v>
      </c>
      <c r="C7" s="1">
        <f t="shared" si="12"/>
        <v>1</v>
      </c>
      <c r="D7" s="1">
        <v>0</v>
      </c>
      <c r="E7" s="1">
        <v>0</v>
      </c>
      <c r="F7" s="1">
        <v>1</v>
      </c>
      <c r="G7" s="1">
        <v>1</v>
      </c>
      <c r="H7" s="1">
        <v>2</v>
      </c>
      <c r="I7" s="1">
        <f t="shared" si="13"/>
        <v>1</v>
      </c>
      <c r="J7" s="1">
        <v>0</v>
      </c>
      <c r="K7" s="1">
        <v>0</v>
      </c>
      <c r="L7" s="1">
        <v>1</v>
      </c>
      <c r="M7" s="1">
        <v>2</v>
      </c>
      <c r="N7" s="1">
        <v>5</v>
      </c>
      <c r="O7" s="1">
        <f t="shared" si="0"/>
        <v>2</v>
      </c>
      <c r="P7" s="1">
        <f t="shared" si="1"/>
        <v>0</v>
      </c>
      <c r="Q7" s="1">
        <f t="shared" si="1"/>
        <v>0</v>
      </c>
      <c r="R7" s="1">
        <f t="shared" si="1"/>
        <v>2</v>
      </c>
      <c r="S7" s="1">
        <f t="shared" si="1"/>
        <v>3</v>
      </c>
      <c r="T7" s="1">
        <f t="shared" si="1"/>
        <v>7</v>
      </c>
      <c r="U7" s="2" t="s">
        <v>666</v>
      </c>
      <c r="V7" s="26" t="s">
        <v>579</v>
      </c>
      <c r="W7" s="1">
        <f t="shared" si="2"/>
        <v>2</v>
      </c>
      <c r="Y7" s="1">
        <v>2</v>
      </c>
    </row>
    <row r="8" spans="1:28" x14ac:dyDescent="0.15">
      <c r="A8" s="3" t="s">
        <v>31</v>
      </c>
      <c r="B8" s="3">
        <f t="shared" si="11"/>
        <v>3</v>
      </c>
      <c r="C8" s="1">
        <f t="shared" si="12"/>
        <v>3</v>
      </c>
      <c r="D8" s="1">
        <v>1</v>
      </c>
      <c r="E8" s="1">
        <v>0</v>
      </c>
      <c r="F8" s="1">
        <v>2</v>
      </c>
      <c r="G8" s="1">
        <v>3</v>
      </c>
      <c r="H8" s="1">
        <v>3</v>
      </c>
      <c r="O8" s="1">
        <f t="shared" si="0"/>
        <v>3</v>
      </c>
      <c r="P8" s="1">
        <f t="shared" si="1"/>
        <v>1</v>
      </c>
      <c r="Q8" s="1">
        <f t="shared" si="1"/>
        <v>0</v>
      </c>
      <c r="R8" s="1">
        <f t="shared" si="1"/>
        <v>2</v>
      </c>
      <c r="S8" s="1">
        <f t="shared" si="1"/>
        <v>3</v>
      </c>
      <c r="T8" s="1">
        <f t="shared" si="1"/>
        <v>3</v>
      </c>
      <c r="U8" s="2" t="s">
        <v>560</v>
      </c>
      <c r="V8" s="2" t="s">
        <v>580</v>
      </c>
      <c r="W8" s="1">
        <f t="shared" si="2"/>
        <v>3</v>
      </c>
      <c r="X8" s="1">
        <v>1</v>
      </c>
      <c r="Y8" s="1">
        <v>2</v>
      </c>
      <c r="AA8" s="2"/>
      <c r="AB8" s="2"/>
    </row>
    <row r="9" spans="1:28" x14ac:dyDescent="0.15">
      <c r="A9" s="3" t="s">
        <v>268</v>
      </c>
      <c r="B9" s="3">
        <f t="shared" si="11"/>
        <v>1</v>
      </c>
      <c r="C9" s="1">
        <f t="shared" si="12"/>
        <v>1</v>
      </c>
      <c r="D9" s="1">
        <v>1</v>
      </c>
      <c r="E9" s="1">
        <v>0</v>
      </c>
      <c r="F9" s="1">
        <v>0</v>
      </c>
      <c r="G9" s="1">
        <v>3</v>
      </c>
      <c r="H9" s="1">
        <v>0</v>
      </c>
      <c r="O9" s="1">
        <f t="shared" si="0"/>
        <v>1</v>
      </c>
      <c r="P9" s="1">
        <f t="shared" si="1"/>
        <v>1</v>
      </c>
      <c r="Q9" s="1">
        <f t="shared" si="1"/>
        <v>0</v>
      </c>
      <c r="R9" s="1">
        <f t="shared" si="1"/>
        <v>0</v>
      </c>
      <c r="S9" s="1">
        <f t="shared" si="1"/>
        <v>3</v>
      </c>
      <c r="T9" s="1">
        <f t="shared" si="1"/>
        <v>0</v>
      </c>
      <c r="U9" s="2" t="s">
        <v>573</v>
      </c>
      <c r="V9" s="2" t="s">
        <v>573</v>
      </c>
      <c r="W9" s="1">
        <f t="shared" si="2"/>
        <v>1</v>
      </c>
      <c r="X9" s="1">
        <v>1</v>
      </c>
    </row>
    <row r="10" spans="1:28" x14ac:dyDescent="0.15">
      <c r="A10" s="3" t="s">
        <v>269</v>
      </c>
      <c r="B10" s="3">
        <f t="shared" si="11"/>
        <v>3</v>
      </c>
      <c r="C10" s="1">
        <f t="shared" si="12"/>
        <v>2</v>
      </c>
      <c r="D10" s="1">
        <v>2</v>
      </c>
      <c r="E10" s="1">
        <v>0</v>
      </c>
      <c r="F10" s="1">
        <v>0</v>
      </c>
      <c r="G10" s="1">
        <v>5</v>
      </c>
      <c r="H10" s="1">
        <v>1</v>
      </c>
      <c r="I10" s="1">
        <f t="shared" si="13"/>
        <v>3</v>
      </c>
      <c r="J10" s="1">
        <v>2</v>
      </c>
      <c r="K10" s="1">
        <v>1</v>
      </c>
      <c r="L10" s="1">
        <v>0</v>
      </c>
      <c r="M10" s="1">
        <v>7</v>
      </c>
      <c r="N10" s="1">
        <v>4</v>
      </c>
      <c r="O10" s="1">
        <f t="shared" si="0"/>
        <v>5</v>
      </c>
      <c r="P10" s="1">
        <f t="shared" si="1"/>
        <v>4</v>
      </c>
      <c r="Q10" s="1">
        <f t="shared" si="1"/>
        <v>1</v>
      </c>
      <c r="R10" s="1">
        <f t="shared" si="1"/>
        <v>0</v>
      </c>
      <c r="S10" s="1">
        <f t="shared" si="1"/>
        <v>12</v>
      </c>
      <c r="T10" s="1">
        <f t="shared" si="1"/>
        <v>5</v>
      </c>
      <c r="U10" s="2" t="s">
        <v>667</v>
      </c>
      <c r="V10" s="2" t="s">
        <v>558</v>
      </c>
      <c r="W10" s="1">
        <f t="shared" ref="W10:W76" si="14">X10+Y10</f>
        <v>3</v>
      </c>
      <c r="X10" s="1">
        <v>3</v>
      </c>
    </row>
    <row r="11" spans="1:28" x14ac:dyDescent="0.15">
      <c r="A11" s="3" t="s">
        <v>37</v>
      </c>
      <c r="B11" s="3">
        <f t="shared" si="11"/>
        <v>1</v>
      </c>
      <c r="I11" s="1">
        <f t="shared" si="13"/>
        <v>1</v>
      </c>
      <c r="J11" s="1">
        <v>1</v>
      </c>
      <c r="K11" s="1">
        <v>0</v>
      </c>
      <c r="L11" s="1">
        <v>0</v>
      </c>
      <c r="M11" s="1">
        <v>2</v>
      </c>
      <c r="N11" s="1">
        <v>0</v>
      </c>
      <c r="O11" s="1">
        <f t="shared" si="0"/>
        <v>1</v>
      </c>
      <c r="P11" s="1">
        <f t="shared" si="1"/>
        <v>1</v>
      </c>
      <c r="Q11" s="1">
        <f t="shared" si="1"/>
        <v>0</v>
      </c>
      <c r="R11" s="1">
        <f t="shared" si="1"/>
        <v>0</v>
      </c>
      <c r="S11" s="1">
        <f t="shared" si="1"/>
        <v>2</v>
      </c>
      <c r="T11" s="1">
        <f t="shared" si="1"/>
        <v>0</v>
      </c>
      <c r="U11" s="2" t="s">
        <v>558</v>
      </c>
      <c r="V11" s="2" t="s">
        <v>558</v>
      </c>
      <c r="W11" s="1">
        <f t="shared" si="14"/>
        <v>1</v>
      </c>
      <c r="X11" s="1">
        <v>1</v>
      </c>
    </row>
    <row r="12" spans="1:28" x14ac:dyDescent="0.15">
      <c r="A12" s="3" t="s">
        <v>270</v>
      </c>
      <c r="B12" s="3">
        <f t="shared" si="11"/>
        <v>1</v>
      </c>
      <c r="C12" s="1">
        <f t="shared" si="12"/>
        <v>1</v>
      </c>
      <c r="D12" s="1">
        <v>1</v>
      </c>
      <c r="E12" s="1">
        <v>0</v>
      </c>
      <c r="F12" s="1">
        <v>0</v>
      </c>
      <c r="G12" s="1">
        <v>2</v>
      </c>
      <c r="H12" s="1">
        <v>0</v>
      </c>
      <c r="O12" s="1">
        <f t="shared" si="0"/>
        <v>1</v>
      </c>
      <c r="P12" s="1">
        <f t="shared" si="1"/>
        <v>1</v>
      </c>
      <c r="Q12" s="1">
        <f t="shared" si="1"/>
        <v>0</v>
      </c>
      <c r="R12" s="1">
        <f t="shared" si="1"/>
        <v>0</v>
      </c>
      <c r="S12" s="1">
        <f t="shared" si="1"/>
        <v>2</v>
      </c>
      <c r="T12" s="1">
        <f t="shared" si="1"/>
        <v>0</v>
      </c>
      <c r="U12" s="2" t="s">
        <v>581</v>
      </c>
      <c r="V12" s="2" t="s">
        <v>581</v>
      </c>
      <c r="W12" s="1">
        <f t="shared" si="14"/>
        <v>1</v>
      </c>
      <c r="X12" s="1">
        <v>1</v>
      </c>
    </row>
    <row r="13" spans="1:28" x14ac:dyDescent="0.15">
      <c r="A13" s="3" t="s">
        <v>271</v>
      </c>
      <c r="B13" s="3">
        <f t="shared" si="11"/>
        <v>1</v>
      </c>
      <c r="C13" s="1">
        <f t="shared" si="12"/>
        <v>1</v>
      </c>
      <c r="D13" s="1">
        <v>0</v>
      </c>
      <c r="E13" s="1">
        <v>1</v>
      </c>
      <c r="F13" s="1">
        <v>0</v>
      </c>
      <c r="G13" s="1">
        <v>1</v>
      </c>
      <c r="H13" s="1">
        <v>1</v>
      </c>
      <c r="I13" s="1">
        <f t="shared" si="13"/>
        <v>1</v>
      </c>
      <c r="J13" s="1">
        <v>1</v>
      </c>
      <c r="K13" s="1">
        <v>0</v>
      </c>
      <c r="L13" s="1">
        <v>0</v>
      </c>
      <c r="M13" s="1">
        <v>5</v>
      </c>
      <c r="N13" s="1">
        <v>3</v>
      </c>
      <c r="O13" s="1">
        <f t="shared" si="0"/>
        <v>2</v>
      </c>
      <c r="P13" s="1">
        <f t="shared" si="1"/>
        <v>1</v>
      </c>
      <c r="Q13" s="1">
        <f t="shared" si="1"/>
        <v>1</v>
      </c>
      <c r="R13" s="1">
        <f t="shared" si="1"/>
        <v>0</v>
      </c>
      <c r="S13" s="1">
        <f t="shared" si="1"/>
        <v>6</v>
      </c>
      <c r="T13" s="1">
        <f t="shared" si="1"/>
        <v>4</v>
      </c>
      <c r="U13" s="2" t="s">
        <v>663</v>
      </c>
      <c r="V13" s="2" t="s">
        <v>663</v>
      </c>
      <c r="W13" s="1">
        <f t="shared" si="14"/>
        <v>1</v>
      </c>
      <c r="X13" s="1">
        <v>1</v>
      </c>
    </row>
    <row r="14" spans="1:28" x14ac:dyDescent="0.15">
      <c r="A14" s="3" t="s">
        <v>272</v>
      </c>
      <c r="B14" s="3">
        <f t="shared" si="11"/>
        <v>4</v>
      </c>
      <c r="C14" s="1">
        <f t="shared" si="12"/>
        <v>2</v>
      </c>
      <c r="D14" s="1">
        <v>1</v>
      </c>
      <c r="E14" s="1">
        <v>1</v>
      </c>
      <c r="F14" s="1">
        <v>0</v>
      </c>
      <c r="G14" s="1">
        <v>2</v>
      </c>
      <c r="H14" s="1">
        <v>0</v>
      </c>
      <c r="I14" s="1">
        <f t="shared" si="13"/>
        <v>3</v>
      </c>
      <c r="J14" s="1">
        <v>0</v>
      </c>
      <c r="K14" s="1">
        <v>0</v>
      </c>
      <c r="L14" s="1">
        <v>3</v>
      </c>
      <c r="M14" s="1">
        <v>0</v>
      </c>
      <c r="N14" s="1">
        <v>7</v>
      </c>
      <c r="O14" s="1">
        <f t="shared" si="0"/>
        <v>5</v>
      </c>
      <c r="P14" s="1">
        <f t="shared" si="1"/>
        <v>1</v>
      </c>
      <c r="Q14" s="1">
        <f t="shared" si="1"/>
        <v>1</v>
      </c>
      <c r="R14" s="1">
        <f t="shared" si="1"/>
        <v>3</v>
      </c>
      <c r="S14" s="1">
        <f t="shared" si="1"/>
        <v>2</v>
      </c>
      <c r="T14" s="1">
        <f t="shared" si="1"/>
        <v>7</v>
      </c>
      <c r="U14" s="2" t="s">
        <v>668</v>
      </c>
      <c r="V14" s="26" t="s">
        <v>562</v>
      </c>
      <c r="W14" s="1">
        <f t="shared" si="14"/>
        <v>4</v>
      </c>
      <c r="X14" s="1">
        <v>1</v>
      </c>
      <c r="Y14" s="1">
        <v>3</v>
      </c>
    </row>
    <row r="15" spans="1:28" x14ac:dyDescent="0.15">
      <c r="A15" s="3" t="s">
        <v>273</v>
      </c>
      <c r="B15" s="3">
        <f t="shared" si="11"/>
        <v>1</v>
      </c>
      <c r="I15" s="1">
        <f t="shared" si="13"/>
        <v>1</v>
      </c>
      <c r="J15" s="1">
        <v>1</v>
      </c>
      <c r="K15" s="1">
        <v>0</v>
      </c>
      <c r="L15" s="1">
        <v>0</v>
      </c>
      <c r="M15" s="1">
        <v>2</v>
      </c>
      <c r="N15" s="1">
        <v>1</v>
      </c>
      <c r="O15" s="1">
        <f t="shared" si="0"/>
        <v>1</v>
      </c>
      <c r="P15" s="1">
        <f t="shared" si="1"/>
        <v>1</v>
      </c>
      <c r="Q15" s="1">
        <f t="shared" si="1"/>
        <v>0</v>
      </c>
      <c r="R15" s="1">
        <f t="shared" si="1"/>
        <v>0</v>
      </c>
      <c r="S15" s="1">
        <f t="shared" si="1"/>
        <v>2</v>
      </c>
      <c r="T15" s="1">
        <f t="shared" si="1"/>
        <v>1</v>
      </c>
      <c r="U15" s="2" t="s">
        <v>664</v>
      </c>
      <c r="V15" s="2" t="s">
        <v>664</v>
      </c>
      <c r="W15" s="1">
        <f t="shared" si="14"/>
        <v>1</v>
      </c>
      <c r="X15" s="1">
        <v>1</v>
      </c>
    </row>
    <row r="16" spans="1:28" x14ac:dyDescent="0.15">
      <c r="A16" s="3" t="s">
        <v>41</v>
      </c>
      <c r="B16" s="3">
        <f t="shared" si="11"/>
        <v>1</v>
      </c>
      <c r="I16" s="1">
        <f t="shared" si="13"/>
        <v>1</v>
      </c>
      <c r="J16" s="1">
        <v>0</v>
      </c>
      <c r="K16" s="1">
        <v>0</v>
      </c>
      <c r="L16" s="1">
        <v>1</v>
      </c>
      <c r="M16" s="1">
        <v>0</v>
      </c>
      <c r="N16" s="1">
        <v>1</v>
      </c>
      <c r="O16" s="1">
        <f t="shared" si="0"/>
        <v>1</v>
      </c>
      <c r="P16" s="1">
        <f t="shared" si="1"/>
        <v>0</v>
      </c>
      <c r="Q16" s="1">
        <f t="shared" si="1"/>
        <v>0</v>
      </c>
      <c r="R16" s="1">
        <f t="shared" si="1"/>
        <v>1</v>
      </c>
      <c r="S16" s="1">
        <f t="shared" si="1"/>
        <v>0</v>
      </c>
      <c r="T16" s="1">
        <f t="shared" si="1"/>
        <v>1</v>
      </c>
      <c r="U16" s="2" t="s">
        <v>580</v>
      </c>
      <c r="V16" s="2" t="s">
        <v>580</v>
      </c>
      <c r="W16" s="1">
        <f t="shared" si="14"/>
        <v>1</v>
      </c>
      <c r="Y16" s="1">
        <v>1</v>
      </c>
    </row>
    <row r="17" spans="1:28" x14ac:dyDescent="0.15">
      <c r="A17" s="3" t="s">
        <v>274</v>
      </c>
      <c r="B17" s="3">
        <f t="shared" si="11"/>
        <v>2</v>
      </c>
      <c r="C17" s="1">
        <f t="shared" si="12"/>
        <v>1</v>
      </c>
      <c r="D17" s="1">
        <v>1</v>
      </c>
      <c r="E17" s="1">
        <v>0</v>
      </c>
      <c r="F17" s="1">
        <v>0</v>
      </c>
      <c r="G17" s="1">
        <v>1</v>
      </c>
      <c r="H17" s="1">
        <v>0</v>
      </c>
      <c r="I17" s="1">
        <f t="shared" si="13"/>
        <v>2</v>
      </c>
      <c r="J17" s="1">
        <v>0</v>
      </c>
      <c r="K17" s="1">
        <v>1</v>
      </c>
      <c r="L17" s="1">
        <v>1</v>
      </c>
      <c r="M17" s="1">
        <v>2</v>
      </c>
      <c r="N17" s="1">
        <v>3</v>
      </c>
      <c r="O17" s="1">
        <f t="shared" si="0"/>
        <v>3</v>
      </c>
      <c r="P17" s="1">
        <f t="shared" si="1"/>
        <v>1</v>
      </c>
      <c r="Q17" s="1">
        <f t="shared" si="1"/>
        <v>1</v>
      </c>
      <c r="R17" s="1">
        <f t="shared" si="1"/>
        <v>1</v>
      </c>
      <c r="S17" s="1">
        <f t="shared" si="1"/>
        <v>3</v>
      </c>
      <c r="T17" s="1">
        <f t="shared" si="1"/>
        <v>3</v>
      </c>
      <c r="U17" s="2" t="s">
        <v>556</v>
      </c>
      <c r="V17" s="2" t="s">
        <v>676</v>
      </c>
      <c r="W17" s="1">
        <f t="shared" si="14"/>
        <v>2</v>
      </c>
      <c r="X17" s="1">
        <v>1</v>
      </c>
      <c r="Y17" s="1">
        <v>1</v>
      </c>
    </row>
    <row r="18" spans="1:28" x14ac:dyDescent="0.15">
      <c r="A18" s="3" t="s">
        <v>276</v>
      </c>
      <c r="B18" s="3">
        <f t="shared" si="11"/>
        <v>2</v>
      </c>
      <c r="C18" s="1">
        <f t="shared" si="12"/>
        <v>2</v>
      </c>
      <c r="D18" s="1">
        <v>0</v>
      </c>
      <c r="E18" s="1">
        <v>2</v>
      </c>
      <c r="F18" s="1">
        <v>0</v>
      </c>
      <c r="G18" s="1">
        <v>1</v>
      </c>
      <c r="H18" s="1">
        <v>1</v>
      </c>
      <c r="I18" s="1">
        <f t="shared" si="13"/>
        <v>3</v>
      </c>
      <c r="J18" s="1">
        <v>1</v>
      </c>
      <c r="K18" s="1">
        <v>1</v>
      </c>
      <c r="L18" s="1">
        <v>1</v>
      </c>
      <c r="M18" s="1">
        <v>3</v>
      </c>
      <c r="N18" s="1">
        <v>5</v>
      </c>
      <c r="O18" s="1">
        <f t="shared" si="0"/>
        <v>5</v>
      </c>
      <c r="P18" s="1">
        <f t="shared" si="1"/>
        <v>1</v>
      </c>
      <c r="Q18" s="1">
        <f t="shared" si="1"/>
        <v>3</v>
      </c>
      <c r="R18" s="1">
        <f t="shared" si="1"/>
        <v>1</v>
      </c>
      <c r="S18" s="1">
        <f t="shared" si="1"/>
        <v>4</v>
      </c>
      <c r="T18" s="1">
        <f t="shared" si="1"/>
        <v>6</v>
      </c>
      <c r="U18" s="2" t="s">
        <v>669</v>
      </c>
      <c r="V18" s="2" t="s">
        <v>677</v>
      </c>
      <c r="W18" s="1">
        <f t="shared" si="14"/>
        <v>2</v>
      </c>
      <c r="X18" s="1">
        <v>1</v>
      </c>
      <c r="Y18" s="1">
        <v>1</v>
      </c>
    </row>
    <row r="19" spans="1:28" x14ac:dyDescent="0.15">
      <c r="A19" s="3" t="s">
        <v>49</v>
      </c>
      <c r="B19" s="3">
        <v>1</v>
      </c>
      <c r="C19" s="1">
        <f>IF(SUM(D19:F19)&gt;0,SUM(D19:F19)," ")</f>
        <v>1</v>
      </c>
      <c r="D19" s="1">
        <v>0</v>
      </c>
      <c r="E19" s="1">
        <v>0</v>
      </c>
      <c r="F19" s="1">
        <v>1</v>
      </c>
      <c r="G19" s="1">
        <v>1</v>
      </c>
      <c r="H19" s="1">
        <v>2</v>
      </c>
      <c r="O19" s="1">
        <f t="shared" si="0"/>
        <v>1</v>
      </c>
      <c r="P19" s="1">
        <f t="shared" si="1"/>
        <v>0</v>
      </c>
      <c r="Q19" s="1">
        <f t="shared" si="1"/>
        <v>0</v>
      </c>
      <c r="R19" s="1">
        <f t="shared" si="1"/>
        <v>1</v>
      </c>
      <c r="S19" s="1">
        <f t="shared" si="1"/>
        <v>1</v>
      </c>
      <c r="T19" s="1">
        <f t="shared" si="1"/>
        <v>2</v>
      </c>
      <c r="U19" s="26" t="s">
        <v>670</v>
      </c>
      <c r="V19" s="26" t="s">
        <v>670</v>
      </c>
      <c r="W19" s="1">
        <f t="shared" si="14"/>
        <v>1</v>
      </c>
      <c r="Y19" s="1">
        <v>1</v>
      </c>
    </row>
    <row r="20" spans="1:28" x14ac:dyDescent="0.15">
      <c r="A20" s="3" t="s">
        <v>277</v>
      </c>
      <c r="B20" s="3">
        <f t="shared" si="11"/>
        <v>1</v>
      </c>
      <c r="I20" s="1">
        <f t="shared" si="13"/>
        <v>1</v>
      </c>
      <c r="J20" s="1">
        <v>1</v>
      </c>
      <c r="K20" s="1">
        <v>0</v>
      </c>
      <c r="L20" s="1">
        <v>0</v>
      </c>
      <c r="M20" s="1">
        <v>2</v>
      </c>
      <c r="N20" s="1">
        <v>1</v>
      </c>
      <c r="O20" s="1">
        <f t="shared" si="0"/>
        <v>1</v>
      </c>
      <c r="P20" s="1">
        <f t="shared" si="1"/>
        <v>1</v>
      </c>
      <c r="Q20" s="1">
        <f t="shared" si="1"/>
        <v>0</v>
      </c>
      <c r="R20" s="1">
        <f t="shared" si="1"/>
        <v>0</v>
      </c>
      <c r="S20" s="1">
        <f t="shared" si="1"/>
        <v>2</v>
      </c>
      <c r="T20" s="1">
        <f t="shared" si="1"/>
        <v>1</v>
      </c>
      <c r="U20" s="2" t="s">
        <v>578</v>
      </c>
      <c r="V20" s="2" t="s">
        <v>578</v>
      </c>
      <c r="W20" s="1">
        <f t="shared" si="14"/>
        <v>1</v>
      </c>
      <c r="X20" s="1">
        <v>1</v>
      </c>
    </row>
    <row r="21" spans="1:28" x14ac:dyDescent="0.15">
      <c r="A21" s="3" t="s">
        <v>53</v>
      </c>
      <c r="B21" s="3">
        <f t="shared" si="11"/>
        <v>1</v>
      </c>
      <c r="C21" s="1">
        <f>SUM(D21:F21)</f>
        <v>1</v>
      </c>
      <c r="D21" s="1">
        <v>0</v>
      </c>
      <c r="E21" s="1">
        <v>0</v>
      </c>
      <c r="F21" s="1">
        <v>1</v>
      </c>
      <c r="G21" s="1">
        <v>0</v>
      </c>
      <c r="H21" s="1">
        <v>1</v>
      </c>
      <c r="O21" s="1">
        <f t="shared" si="0"/>
        <v>1</v>
      </c>
      <c r="P21" s="1">
        <f t="shared" ref="P21:T22" si="15">D21+J21</f>
        <v>0</v>
      </c>
      <c r="Q21" s="1">
        <f t="shared" si="15"/>
        <v>0</v>
      </c>
      <c r="R21" s="1">
        <f t="shared" si="15"/>
        <v>1</v>
      </c>
      <c r="S21" s="1">
        <f t="shared" si="15"/>
        <v>0</v>
      </c>
      <c r="T21" s="1">
        <f t="shared" si="15"/>
        <v>1</v>
      </c>
      <c r="U21" s="26" t="s">
        <v>626</v>
      </c>
      <c r="V21" s="26" t="s">
        <v>626</v>
      </c>
      <c r="W21" s="1">
        <f t="shared" si="14"/>
        <v>1</v>
      </c>
      <c r="Y21" s="1">
        <v>1</v>
      </c>
    </row>
    <row r="22" spans="1:28" x14ac:dyDescent="0.15">
      <c r="A22" s="3" t="s">
        <v>54</v>
      </c>
      <c r="B22" s="3">
        <f t="shared" si="11"/>
        <v>1</v>
      </c>
      <c r="C22" s="1">
        <f>SUM(D22:F22)</f>
        <v>1</v>
      </c>
      <c r="D22" s="1">
        <v>0</v>
      </c>
      <c r="E22" s="1">
        <v>0</v>
      </c>
      <c r="F22" s="1">
        <v>1</v>
      </c>
      <c r="G22" s="1">
        <v>2</v>
      </c>
      <c r="H22" s="1">
        <v>3</v>
      </c>
      <c r="I22" s="1">
        <f t="shared" si="13"/>
        <v>1</v>
      </c>
      <c r="J22" s="1">
        <v>0</v>
      </c>
      <c r="K22" s="1">
        <v>1</v>
      </c>
      <c r="L22" s="1">
        <v>0</v>
      </c>
      <c r="M22" s="1">
        <v>3</v>
      </c>
      <c r="N22" s="1">
        <v>3</v>
      </c>
      <c r="O22" s="1">
        <f>C22+I22</f>
        <v>2</v>
      </c>
      <c r="P22" s="1">
        <f t="shared" si="15"/>
        <v>0</v>
      </c>
      <c r="Q22" s="1">
        <f t="shared" si="15"/>
        <v>1</v>
      </c>
      <c r="R22" s="1">
        <f t="shared" si="15"/>
        <v>1</v>
      </c>
      <c r="S22" s="1">
        <f t="shared" si="15"/>
        <v>5</v>
      </c>
      <c r="T22" s="1">
        <f t="shared" si="15"/>
        <v>6</v>
      </c>
      <c r="U22" s="26" t="s">
        <v>671</v>
      </c>
      <c r="V22" s="26" t="s">
        <v>671</v>
      </c>
      <c r="W22" s="1">
        <f t="shared" si="14"/>
        <v>1</v>
      </c>
      <c r="Y22" s="1">
        <v>1</v>
      </c>
    </row>
    <row r="23" spans="1:28" x14ac:dyDescent="0.15">
      <c r="A23" s="3" t="s">
        <v>56</v>
      </c>
      <c r="B23" s="3">
        <f t="shared" si="11"/>
        <v>1</v>
      </c>
      <c r="C23" s="1">
        <f t="shared" si="12"/>
        <v>1</v>
      </c>
      <c r="D23" s="1">
        <v>0</v>
      </c>
      <c r="E23" s="1">
        <v>0</v>
      </c>
      <c r="F23" s="1">
        <v>1</v>
      </c>
      <c r="G23" s="1">
        <v>2</v>
      </c>
      <c r="H23" s="1">
        <v>3</v>
      </c>
      <c r="I23" s="1">
        <f t="shared" si="13"/>
        <v>1</v>
      </c>
      <c r="J23" s="1">
        <v>0</v>
      </c>
      <c r="K23" s="1">
        <v>1</v>
      </c>
      <c r="L23" s="1">
        <v>0</v>
      </c>
      <c r="M23" s="1">
        <v>0</v>
      </c>
      <c r="N23" s="1">
        <v>0</v>
      </c>
      <c r="O23" s="1">
        <f t="shared" si="0"/>
        <v>2</v>
      </c>
      <c r="P23" s="1">
        <f t="shared" ref="P23:P98" si="16">D23+J23</f>
        <v>0</v>
      </c>
      <c r="Q23" s="1">
        <f t="shared" ref="Q23:Q98" si="17">E23+K23</f>
        <v>1</v>
      </c>
      <c r="R23" s="1">
        <f t="shared" ref="R23:R98" si="18">F23+L23</f>
        <v>1</v>
      </c>
      <c r="S23" s="1">
        <f t="shared" ref="S23:S98" si="19">G23+M23</f>
        <v>2</v>
      </c>
      <c r="T23" s="1">
        <f t="shared" ref="T23:T98" si="20">H23+N23</f>
        <v>3</v>
      </c>
      <c r="U23" s="2" t="s">
        <v>582</v>
      </c>
      <c r="V23" s="2" t="s">
        <v>582</v>
      </c>
      <c r="W23" s="1">
        <f t="shared" si="14"/>
        <v>1</v>
      </c>
      <c r="Y23" s="1">
        <v>1</v>
      </c>
    </row>
    <row r="24" spans="1:28" x14ac:dyDescent="0.15">
      <c r="A24" s="3" t="s">
        <v>278</v>
      </c>
      <c r="B24" s="3">
        <f t="shared" si="11"/>
        <v>1</v>
      </c>
      <c r="C24" s="1">
        <f t="shared" si="12"/>
        <v>1</v>
      </c>
      <c r="D24" s="1">
        <v>0</v>
      </c>
      <c r="E24" s="1">
        <v>1</v>
      </c>
      <c r="F24" s="1">
        <v>0</v>
      </c>
      <c r="G24" s="1">
        <v>0</v>
      </c>
      <c r="H24" s="1">
        <v>0</v>
      </c>
      <c r="I24" s="1">
        <f t="shared" si="13"/>
        <v>1</v>
      </c>
      <c r="J24" s="1">
        <v>1</v>
      </c>
      <c r="K24" s="1">
        <v>0</v>
      </c>
      <c r="L24" s="1">
        <v>0</v>
      </c>
      <c r="M24" s="1">
        <v>2</v>
      </c>
      <c r="N24" s="1">
        <v>1</v>
      </c>
      <c r="O24" s="1">
        <f t="shared" si="0"/>
        <v>2</v>
      </c>
      <c r="P24" s="1">
        <f t="shared" si="16"/>
        <v>1</v>
      </c>
      <c r="Q24" s="1">
        <f t="shared" si="17"/>
        <v>1</v>
      </c>
      <c r="R24" s="1">
        <f t="shared" si="18"/>
        <v>0</v>
      </c>
      <c r="S24" s="1">
        <f t="shared" si="19"/>
        <v>2</v>
      </c>
      <c r="T24" s="1">
        <f t="shared" si="20"/>
        <v>1</v>
      </c>
      <c r="U24" s="2" t="s">
        <v>575</v>
      </c>
      <c r="V24" s="2" t="s">
        <v>575</v>
      </c>
      <c r="W24" s="1">
        <f t="shared" si="14"/>
        <v>1</v>
      </c>
      <c r="X24" s="1">
        <v>1</v>
      </c>
    </row>
    <row r="25" spans="1:28" x14ac:dyDescent="0.15">
      <c r="A25" s="3" t="s">
        <v>279</v>
      </c>
      <c r="B25" s="3">
        <f t="shared" si="11"/>
        <v>2</v>
      </c>
      <c r="C25" s="1">
        <f t="shared" si="12"/>
        <v>1</v>
      </c>
      <c r="D25" s="1">
        <v>0</v>
      </c>
      <c r="E25" s="1">
        <v>0</v>
      </c>
      <c r="F25" s="1">
        <v>1</v>
      </c>
      <c r="G25" s="1">
        <v>1</v>
      </c>
      <c r="H25" s="1">
        <v>5</v>
      </c>
      <c r="I25" s="1">
        <f t="shared" si="13"/>
        <v>1</v>
      </c>
      <c r="J25" s="1">
        <v>1</v>
      </c>
      <c r="K25" s="1">
        <v>0</v>
      </c>
      <c r="L25" s="1">
        <v>0</v>
      </c>
      <c r="M25" s="1">
        <v>3</v>
      </c>
      <c r="N25" s="1">
        <v>2</v>
      </c>
      <c r="O25" s="1">
        <f t="shared" si="0"/>
        <v>2</v>
      </c>
      <c r="P25" s="1">
        <f t="shared" si="16"/>
        <v>1</v>
      </c>
      <c r="Q25" s="1">
        <f t="shared" si="17"/>
        <v>0</v>
      </c>
      <c r="R25" s="1">
        <f t="shared" si="18"/>
        <v>1</v>
      </c>
      <c r="S25" s="1">
        <f t="shared" si="19"/>
        <v>4</v>
      </c>
      <c r="T25" s="1">
        <f t="shared" si="20"/>
        <v>7</v>
      </c>
      <c r="U25" s="2" t="s">
        <v>672</v>
      </c>
      <c r="V25" s="2" t="s">
        <v>678</v>
      </c>
      <c r="W25" s="1">
        <f t="shared" si="14"/>
        <v>2</v>
      </c>
      <c r="X25" s="1">
        <v>1</v>
      </c>
      <c r="Y25" s="1">
        <v>1</v>
      </c>
    </row>
    <row r="26" spans="1:28" x14ac:dyDescent="0.15">
      <c r="A26" s="3" t="s">
        <v>58</v>
      </c>
      <c r="B26" s="3">
        <f t="shared" si="11"/>
        <v>3</v>
      </c>
      <c r="C26" s="1">
        <f t="shared" si="12"/>
        <v>2</v>
      </c>
      <c r="D26" s="1">
        <v>1</v>
      </c>
      <c r="E26" s="1">
        <v>0</v>
      </c>
      <c r="F26" s="1">
        <v>1</v>
      </c>
      <c r="G26" s="1">
        <v>3</v>
      </c>
      <c r="H26" s="1">
        <v>3</v>
      </c>
      <c r="I26" s="1">
        <f t="shared" si="13"/>
        <v>2</v>
      </c>
      <c r="J26" s="1">
        <v>0</v>
      </c>
      <c r="K26" s="1">
        <v>1</v>
      </c>
      <c r="L26" s="1">
        <v>1</v>
      </c>
      <c r="M26" s="1">
        <v>0</v>
      </c>
      <c r="N26" s="1">
        <v>1</v>
      </c>
      <c r="O26" s="1">
        <f t="shared" si="0"/>
        <v>4</v>
      </c>
      <c r="P26" s="1">
        <f t="shared" si="16"/>
        <v>1</v>
      </c>
      <c r="Q26" s="1">
        <f t="shared" si="17"/>
        <v>1</v>
      </c>
      <c r="R26" s="1">
        <f t="shared" si="18"/>
        <v>2</v>
      </c>
      <c r="S26" s="1">
        <f t="shared" si="19"/>
        <v>3</v>
      </c>
      <c r="T26" s="1">
        <f t="shared" si="20"/>
        <v>4</v>
      </c>
      <c r="U26" s="2" t="s">
        <v>583</v>
      </c>
      <c r="V26" s="26" t="s">
        <v>679</v>
      </c>
      <c r="W26" s="1">
        <f t="shared" si="14"/>
        <v>3</v>
      </c>
      <c r="X26" s="1">
        <v>1</v>
      </c>
      <c r="Y26" s="1">
        <v>2</v>
      </c>
    </row>
    <row r="27" spans="1:28" x14ac:dyDescent="0.15">
      <c r="A27" s="3" t="s">
        <v>514</v>
      </c>
      <c r="B27" s="3">
        <f t="shared" ref="B27" si="21">W27</f>
        <v>1</v>
      </c>
      <c r="C27" s="1">
        <f t="shared" ref="C27" si="22">IF(SUM(D27:F27)&gt;0,SUM(D27:F27)," ")</f>
        <v>1</v>
      </c>
      <c r="D27" s="1">
        <v>0</v>
      </c>
      <c r="E27" s="1">
        <v>0</v>
      </c>
      <c r="F27" s="1">
        <v>1</v>
      </c>
      <c r="G27" s="1">
        <v>0</v>
      </c>
      <c r="H27" s="1">
        <v>1</v>
      </c>
      <c r="O27" s="1">
        <f t="shared" ref="O27" si="23">C27+I27</f>
        <v>1</v>
      </c>
      <c r="P27" s="1">
        <f t="shared" si="16"/>
        <v>0</v>
      </c>
      <c r="Q27" s="1">
        <f t="shared" si="17"/>
        <v>0</v>
      </c>
      <c r="R27" s="1">
        <f t="shared" si="18"/>
        <v>1</v>
      </c>
      <c r="S27" s="1">
        <f t="shared" si="19"/>
        <v>0</v>
      </c>
      <c r="T27" s="1">
        <f t="shared" si="20"/>
        <v>1</v>
      </c>
      <c r="U27" s="26" t="s">
        <v>561</v>
      </c>
      <c r="V27" s="26" t="s">
        <v>561</v>
      </c>
      <c r="W27" s="1">
        <f t="shared" si="14"/>
        <v>1</v>
      </c>
      <c r="Y27" s="1">
        <v>1</v>
      </c>
      <c r="AA27" s="2"/>
      <c r="AB27" s="2"/>
    </row>
    <row r="28" spans="1:28" x14ac:dyDescent="0.15">
      <c r="A28" s="3" t="s">
        <v>280</v>
      </c>
      <c r="B28" s="3">
        <f t="shared" si="11"/>
        <v>1</v>
      </c>
      <c r="C28" s="1">
        <f t="shared" si="12"/>
        <v>1</v>
      </c>
      <c r="D28" s="1">
        <v>0</v>
      </c>
      <c r="E28" s="1">
        <v>0</v>
      </c>
      <c r="F28" s="1">
        <v>1</v>
      </c>
      <c r="G28" s="1">
        <v>1</v>
      </c>
      <c r="H28" s="1">
        <v>2</v>
      </c>
      <c r="I28" s="1">
        <f t="shared" si="13"/>
        <v>1</v>
      </c>
      <c r="J28" s="1">
        <v>0</v>
      </c>
      <c r="K28" s="1">
        <v>1</v>
      </c>
      <c r="L28" s="1">
        <v>0</v>
      </c>
      <c r="M28" s="1">
        <v>0</v>
      </c>
      <c r="N28" s="1">
        <v>0</v>
      </c>
      <c r="O28" s="1">
        <f t="shared" si="0"/>
        <v>2</v>
      </c>
      <c r="P28" s="1">
        <f t="shared" si="16"/>
        <v>0</v>
      </c>
      <c r="Q28" s="1">
        <f t="shared" si="17"/>
        <v>1</v>
      </c>
      <c r="R28" s="1">
        <f t="shared" si="18"/>
        <v>1</v>
      </c>
      <c r="S28" s="1">
        <f t="shared" si="19"/>
        <v>1</v>
      </c>
      <c r="T28" s="1">
        <f t="shared" si="20"/>
        <v>2</v>
      </c>
      <c r="U28" s="2" t="s">
        <v>673</v>
      </c>
      <c r="V28" s="2" t="s">
        <v>673</v>
      </c>
      <c r="W28" s="1">
        <f t="shared" si="14"/>
        <v>1</v>
      </c>
      <c r="Y28" s="1">
        <v>1</v>
      </c>
    </row>
    <row r="29" spans="1:28" x14ac:dyDescent="0.15">
      <c r="A29" s="3" t="s">
        <v>410</v>
      </c>
      <c r="B29" s="3">
        <f>W29</f>
        <v>1</v>
      </c>
      <c r="I29" s="1">
        <f>IF(SUM(J29:L29)&gt;0,SUM(J29:L29)," ")</f>
        <v>1</v>
      </c>
      <c r="J29" s="1">
        <v>1</v>
      </c>
      <c r="K29" s="1">
        <v>0</v>
      </c>
      <c r="L29" s="1">
        <v>0</v>
      </c>
      <c r="M29" s="1">
        <v>2</v>
      </c>
      <c r="N29" s="1">
        <v>1</v>
      </c>
      <c r="O29" s="1">
        <f t="shared" ref="O29:T29" si="24">C29+I29</f>
        <v>1</v>
      </c>
      <c r="P29" s="1">
        <f t="shared" si="24"/>
        <v>1</v>
      </c>
      <c r="Q29" s="1">
        <f t="shared" si="24"/>
        <v>0</v>
      </c>
      <c r="R29" s="1">
        <f t="shared" si="24"/>
        <v>0</v>
      </c>
      <c r="S29" s="1">
        <f t="shared" si="24"/>
        <v>2</v>
      </c>
      <c r="T29" s="1">
        <f t="shared" si="24"/>
        <v>1</v>
      </c>
      <c r="U29" s="26" t="s">
        <v>619</v>
      </c>
      <c r="V29" s="26" t="s">
        <v>619</v>
      </c>
      <c r="W29" s="1">
        <f t="shared" si="14"/>
        <v>1</v>
      </c>
      <c r="X29" s="1">
        <v>1</v>
      </c>
    </row>
    <row r="30" spans="1:28" x14ac:dyDescent="0.15">
      <c r="A30" s="3" t="s">
        <v>62</v>
      </c>
      <c r="B30" s="3">
        <f t="shared" si="11"/>
        <v>1</v>
      </c>
      <c r="C30" s="1">
        <f t="shared" si="12"/>
        <v>1</v>
      </c>
      <c r="D30" s="1">
        <v>0</v>
      </c>
      <c r="E30" s="1">
        <v>1</v>
      </c>
      <c r="F30" s="1">
        <v>0</v>
      </c>
      <c r="G30" s="1">
        <v>1</v>
      </c>
      <c r="H30" s="1">
        <v>1</v>
      </c>
      <c r="I30" s="1">
        <f t="shared" si="13"/>
        <v>2</v>
      </c>
      <c r="J30" s="1">
        <v>1</v>
      </c>
      <c r="K30" s="1">
        <v>1</v>
      </c>
      <c r="L30" s="1">
        <v>0</v>
      </c>
      <c r="M30" s="1">
        <v>4</v>
      </c>
      <c r="N30" s="1">
        <v>2</v>
      </c>
      <c r="O30" s="1">
        <f t="shared" si="0"/>
        <v>3</v>
      </c>
      <c r="P30" s="1">
        <f t="shared" si="16"/>
        <v>1</v>
      </c>
      <c r="Q30" s="1">
        <f t="shared" si="17"/>
        <v>2</v>
      </c>
      <c r="R30" s="1">
        <f t="shared" si="18"/>
        <v>0</v>
      </c>
      <c r="S30" s="1">
        <f t="shared" si="19"/>
        <v>5</v>
      </c>
      <c r="T30" s="1">
        <f t="shared" si="20"/>
        <v>3</v>
      </c>
      <c r="U30" s="2" t="s">
        <v>674</v>
      </c>
      <c r="V30" s="2" t="s">
        <v>674</v>
      </c>
      <c r="W30" s="1">
        <f t="shared" si="14"/>
        <v>1</v>
      </c>
      <c r="X30" s="1">
        <v>1</v>
      </c>
    </row>
    <row r="31" spans="1:28" x14ac:dyDescent="0.15">
      <c r="A31" s="3" t="s">
        <v>281</v>
      </c>
      <c r="B31" s="3">
        <f t="shared" si="11"/>
        <v>1</v>
      </c>
      <c r="C31" s="1">
        <f t="shared" si="12"/>
        <v>1</v>
      </c>
      <c r="D31" s="1">
        <v>0</v>
      </c>
      <c r="E31" s="1">
        <v>0</v>
      </c>
      <c r="F31" s="1">
        <v>1</v>
      </c>
      <c r="G31" s="1">
        <v>2</v>
      </c>
      <c r="H31" s="1">
        <v>5</v>
      </c>
      <c r="O31" s="1">
        <f t="shared" si="0"/>
        <v>1</v>
      </c>
      <c r="P31" s="1">
        <f t="shared" si="16"/>
        <v>0</v>
      </c>
      <c r="Q31" s="1">
        <f t="shared" si="17"/>
        <v>0</v>
      </c>
      <c r="R31" s="1">
        <f t="shared" si="18"/>
        <v>1</v>
      </c>
      <c r="S31" s="1">
        <f t="shared" si="19"/>
        <v>2</v>
      </c>
      <c r="T31" s="1">
        <f t="shared" si="20"/>
        <v>5</v>
      </c>
      <c r="U31" s="2" t="s">
        <v>675</v>
      </c>
      <c r="V31" s="2" t="s">
        <v>675</v>
      </c>
      <c r="W31" s="1">
        <f t="shared" si="14"/>
        <v>1</v>
      </c>
      <c r="Y31" s="1">
        <v>1</v>
      </c>
    </row>
    <row r="32" spans="1:28" x14ac:dyDescent="0.15">
      <c r="A32" s="3" t="s">
        <v>66</v>
      </c>
      <c r="B32" s="3">
        <f t="shared" si="11"/>
        <v>1</v>
      </c>
      <c r="C32" s="1">
        <f t="shared" si="12"/>
        <v>1</v>
      </c>
      <c r="D32" s="1">
        <v>0</v>
      </c>
      <c r="E32" s="1">
        <v>0</v>
      </c>
      <c r="F32" s="1">
        <v>1</v>
      </c>
      <c r="G32" s="1">
        <v>0</v>
      </c>
      <c r="H32" s="1">
        <v>2</v>
      </c>
      <c r="O32" s="1">
        <f t="shared" si="0"/>
        <v>1</v>
      </c>
      <c r="P32" s="1">
        <f t="shared" si="16"/>
        <v>0</v>
      </c>
      <c r="Q32" s="1">
        <f t="shared" si="17"/>
        <v>0</v>
      </c>
      <c r="R32" s="1">
        <f t="shared" si="18"/>
        <v>1</v>
      </c>
      <c r="S32" s="1">
        <f t="shared" si="19"/>
        <v>0</v>
      </c>
      <c r="T32" s="1">
        <f t="shared" si="20"/>
        <v>2</v>
      </c>
      <c r="U32" s="2" t="s">
        <v>572</v>
      </c>
      <c r="V32" s="2" t="s">
        <v>572</v>
      </c>
      <c r="W32" s="1">
        <f t="shared" si="14"/>
        <v>1</v>
      </c>
      <c r="Y32" s="1">
        <v>1</v>
      </c>
    </row>
    <row r="33" spans="1:25" x14ac:dyDescent="0.15">
      <c r="A33" s="3" t="s">
        <v>500</v>
      </c>
      <c r="B33" s="3">
        <f t="shared" si="11"/>
        <v>1</v>
      </c>
      <c r="C33" s="1">
        <f t="shared" si="12"/>
        <v>1</v>
      </c>
      <c r="D33" s="1">
        <v>1</v>
      </c>
      <c r="E33" s="1">
        <v>0</v>
      </c>
      <c r="F33" s="1">
        <v>0</v>
      </c>
      <c r="G33" s="1">
        <v>2</v>
      </c>
      <c r="H33" s="1">
        <v>1</v>
      </c>
      <c r="I33" s="1">
        <f t="shared" si="13"/>
        <v>1</v>
      </c>
      <c r="J33" s="1">
        <v>0</v>
      </c>
      <c r="K33" s="1">
        <v>1</v>
      </c>
      <c r="L33" s="1">
        <v>0</v>
      </c>
      <c r="M33" s="1">
        <v>0</v>
      </c>
      <c r="N33" s="1">
        <v>0</v>
      </c>
      <c r="O33" s="1">
        <f t="shared" ref="O33" si="25">C33+I33</f>
        <v>2</v>
      </c>
      <c r="P33" s="1">
        <f t="shared" ref="P33" si="26">D33+J33</f>
        <v>1</v>
      </c>
      <c r="Q33" s="1">
        <f t="shared" ref="Q33" si="27">E33+K33</f>
        <v>1</v>
      </c>
      <c r="R33" s="1">
        <f t="shared" ref="R33" si="28">F33+L33</f>
        <v>0</v>
      </c>
      <c r="S33" s="1">
        <f t="shared" ref="S33" si="29">G33+M33</f>
        <v>2</v>
      </c>
      <c r="T33" s="1">
        <f t="shared" ref="T33" si="30">H33+N33</f>
        <v>1</v>
      </c>
      <c r="U33" s="26" t="s">
        <v>615</v>
      </c>
      <c r="V33" s="26" t="s">
        <v>615</v>
      </c>
      <c r="W33" s="1">
        <f t="shared" si="14"/>
        <v>1</v>
      </c>
      <c r="X33" s="1">
        <v>1</v>
      </c>
    </row>
    <row r="34" spans="1:25" x14ac:dyDescent="0.15">
      <c r="A34" s="3" t="s">
        <v>69</v>
      </c>
      <c r="B34" s="3">
        <f t="shared" si="11"/>
        <v>3</v>
      </c>
      <c r="C34" s="1">
        <f t="shared" si="12"/>
        <v>2</v>
      </c>
      <c r="D34" s="1">
        <v>2</v>
      </c>
      <c r="E34" s="1">
        <v>0</v>
      </c>
      <c r="F34" s="1">
        <v>0</v>
      </c>
      <c r="G34" s="1">
        <v>4</v>
      </c>
      <c r="H34" s="1">
        <v>2</v>
      </c>
      <c r="I34" s="1">
        <f t="shared" si="13"/>
        <v>2</v>
      </c>
      <c r="J34" s="1">
        <v>0</v>
      </c>
      <c r="K34" s="1">
        <v>1</v>
      </c>
      <c r="L34" s="1">
        <v>1</v>
      </c>
      <c r="M34" s="1">
        <v>2</v>
      </c>
      <c r="N34" s="1">
        <v>3</v>
      </c>
      <c r="O34" s="1">
        <f t="shared" si="0"/>
        <v>4</v>
      </c>
      <c r="P34" s="1">
        <f t="shared" si="16"/>
        <v>2</v>
      </c>
      <c r="Q34" s="1">
        <f t="shared" si="17"/>
        <v>1</v>
      </c>
      <c r="R34" s="1">
        <f t="shared" si="18"/>
        <v>1</v>
      </c>
      <c r="S34" s="1">
        <f t="shared" si="19"/>
        <v>6</v>
      </c>
      <c r="T34" s="1">
        <f t="shared" si="20"/>
        <v>5</v>
      </c>
      <c r="U34" s="2" t="s">
        <v>667</v>
      </c>
      <c r="V34" s="2" t="s">
        <v>665</v>
      </c>
      <c r="W34" s="1">
        <f t="shared" si="14"/>
        <v>3</v>
      </c>
      <c r="X34" s="1">
        <v>2</v>
      </c>
      <c r="Y34" s="1">
        <v>1</v>
      </c>
    </row>
    <row r="35" spans="1:25" x14ac:dyDescent="0.15">
      <c r="A35" s="3" t="s">
        <v>70</v>
      </c>
      <c r="B35" s="3">
        <f t="shared" si="11"/>
        <v>1</v>
      </c>
      <c r="C35" s="1">
        <f t="shared" si="12"/>
        <v>1</v>
      </c>
      <c r="D35" s="1">
        <v>0</v>
      </c>
      <c r="E35" s="1">
        <v>1</v>
      </c>
      <c r="F35" s="1">
        <v>0</v>
      </c>
      <c r="G35" s="1">
        <v>2</v>
      </c>
      <c r="H35" s="1">
        <v>2</v>
      </c>
      <c r="I35" s="1">
        <f t="shared" si="13"/>
        <v>1</v>
      </c>
      <c r="J35" s="1">
        <v>0</v>
      </c>
      <c r="K35" s="1">
        <v>1</v>
      </c>
      <c r="L35" s="1">
        <v>0</v>
      </c>
      <c r="M35" s="1">
        <v>0</v>
      </c>
      <c r="N35" s="1">
        <v>0</v>
      </c>
      <c r="O35" s="1">
        <f t="shared" ref="O35:T35" si="31">C35+I35</f>
        <v>2</v>
      </c>
      <c r="P35" s="1">
        <f t="shared" si="31"/>
        <v>0</v>
      </c>
      <c r="Q35" s="1">
        <f t="shared" si="31"/>
        <v>2</v>
      </c>
      <c r="R35" s="1">
        <f t="shared" si="31"/>
        <v>0</v>
      </c>
      <c r="S35" s="1">
        <f t="shared" si="31"/>
        <v>2</v>
      </c>
      <c r="T35" s="1">
        <f t="shared" si="31"/>
        <v>2</v>
      </c>
      <c r="U35" s="26" t="s">
        <v>563</v>
      </c>
      <c r="V35" s="26" t="s">
        <v>563</v>
      </c>
      <c r="W35" s="1">
        <f t="shared" si="14"/>
        <v>1</v>
      </c>
      <c r="X35" s="1">
        <v>1</v>
      </c>
    </row>
    <row r="36" spans="1:25" x14ac:dyDescent="0.15">
      <c r="A36" s="3" t="s">
        <v>71</v>
      </c>
      <c r="B36" s="3">
        <f t="shared" si="11"/>
        <v>1</v>
      </c>
      <c r="C36" s="1">
        <f t="shared" si="12"/>
        <v>1</v>
      </c>
      <c r="D36" s="1">
        <v>1</v>
      </c>
      <c r="E36" s="1">
        <v>0</v>
      </c>
      <c r="F36" s="1">
        <v>0</v>
      </c>
      <c r="G36" s="1">
        <v>3</v>
      </c>
      <c r="H36" s="1">
        <v>2</v>
      </c>
      <c r="O36" s="1">
        <f t="shared" ref="O36:O45" si="32">C36+I36</f>
        <v>1</v>
      </c>
      <c r="P36" s="1">
        <f t="shared" si="16"/>
        <v>1</v>
      </c>
      <c r="Q36" s="1">
        <f t="shared" si="17"/>
        <v>0</v>
      </c>
      <c r="R36" s="1">
        <f t="shared" si="18"/>
        <v>0</v>
      </c>
      <c r="S36" s="1">
        <f t="shared" si="19"/>
        <v>3</v>
      </c>
      <c r="T36" s="1">
        <f t="shared" si="20"/>
        <v>2</v>
      </c>
      <c r="U36" s="2" t="s">
        <v>557</v>
      </c>
      <c r="V36" s="2" t="s">
        <v>557</v>
      </c>
      <c r="W36" s="1">
        <f t="shared" si="14"/>
        <v>1</v>
      </c>
      <c r="X36" s="1">
        <v>1</v>
      </c>
    </row>
    <row r="37" spans="1:25" x14ac:dyDescent="0.15">
      <c r="A37" s="3" t="s">
        <v>72</v>
      </c>
      <c r="B37" s="3">
        <f t="shared" si="11"/>
        <v>3</v>
      </c>
      <c r="C37" s="1">
        <f t="shared" si="12"/>
        <v>3</v>
      </c>
      <c r="D37" s="1">
        <v>3</v>
      </c>
      <c r="E37" s="1">
        <v>0</v>
      </c>
      <c r="F37" s="1">
        <v>0</v>
      </c>
      <c r="G37" s="1">
        <v>8</v>
      </c>
      <c r="H37" s="1">
        <v>4</v>
      </c>
      <c r="O37" s="1">
        <f t="shared" si="32"/>
        <v>3</v>
      </c>
      <c r="P37" s="1">
        <f t="shared" si="16"/>
        <v>3</v>
      </c>
      <c r="Q37" s="1">
        <f t="shared" si="17"/>
        <v>0</v>
      </c>
      <c r="R37" s="1">
        <f t="shared" si="18"/>
        <v>0</v>
      </c>
      <c r="S37" s="1">
        <f t="shared" si="19"/>
        <v>8</v>
      </c>
      <c r="T37" s="1">
        <f t="shared" si="20"/>
        <v>4</v>
      </c>
      <c r="U37" s="2" t="s">
        <v>680</v>
      </c>
      <c r="V37" s="26" t="s">
        <v>619</v>
      </c>
      <c r="W37" s="1">
        <f t="shared" si="14"/>
        <v>3</v>
      </c>
      <c r="X37" s="1">
        <v>3</v>
      </c>
    </row>
    <row r="38" spans="1:25" x14ac:dyDescent="0.15">
      <c r="A38" s="3" t="s">
        <v>73</v>
      </c>
      <c r="B38" s="3">
        <f t="shared" si="11"/>
        <v>1</v>
      </c>
      <c r="I38" s="1">
        <f t="shared" si="13"/>
        <v>1</v>
      </c>
      <c r="J38" s="1">
        <v>0</v>
      </c>
      <c r="K38" s="1">
        <v>0</v>
      </c>
      <c r="L38" s="1">
        <v>1</v>
      </c>
      <c r="M38" s="1">
        <v>1</v>
      </c>
      <c r="N38" s="1">
        <v>2</v>
      </c>
      <c r="O38" s="1">
        <f t="shared" si="32"/>
        <v>1</v>
      </c>
      <c r="P38" s="1">
        <f t="shared" si="16"/>
        <v>0</v>
      </c>
      <c r="Q38" s="1">
        <f t="shared" si="17"/>
        <v>0</v>
      </c>
      <c r="R38" s="1">
        <f t="shared" si="18"/>
        <v>1</v>
      </c>
      <c r="S38" s="1">
        <f t="shared" si="19"/>
        <v>1</v>
      </c>
      <c r="T38" s="1">
        <f t="shared" si="20"/>
        <v>2</v>
      </c>
      <c r="U38" s="2" t="s">
        <v>679</v>
      </c>
      <c r="V38" s="2" t="s">
        <v>679</v>
      </c>
      <c r="W38" s="1">
        <f t="shared" si="14"/>
        <v>1</v>
      </c>
      <c r="Y38" s="1">
        <v>1</v>
      </c>
    </row>
    <row r="39" spans="1:25" x14ac:dyDescent="0.15">
      <c r="A39" s="3" t="s">
        <v>282</v>
      </c>
      <c r="B39" s="3">
        <f t="shared" si="11"/>
        <v>1</v>
      </c>
      <c r="I39" s="1">
        <f t="shared" si="13"/>
        <v>1</v>
      </c>
      <c r="J39" s="1">
        <v>1</v>
      </c>
      <c r="K39" s="1">
        <v>0</v>
      </c>
      <c r="L39" s="1">
        <v>0</v>
      </c>
      <c r="M39" s="1">
        <v>1</v>
      </c>
      <c r="N39" s="1">
        <v>0</v>
      </c>
      <c r="O39" s="1">
        <f t="shared" si="32"/>
        <v>1</v>
      </c>
      <c r="P39" s="1">
        <f t="shared" si="16"/>
        <v>1</v>
      </c>
      <c r="Q39" s="1">
        <f t="shared" si="17"/>
        <v>0</v>
      </c>
      <c r="R39" s="1">
        <f t="shared" si="18"/>
        <v>0</v>
      </c>
      <c r="S39" s="1">
        <f t="shared" si="19"/>
        <v>1</v>
      </c>
      <c r="T39" s="1">
        <f t="shared" si="20"/>
        <v>0</v>
      </c>
      <c r="U39" s="2" t="s">
        <v>580</v>
      </c>
      <c r="V39" s="2" t="s">
        <v>580</v>
      </c>
      <c r="W39" s="1">
        <f t="shared" si="14"/>
        <v>1</v>
      </c>
      <c r="X39" s="1">
        <v>1</v>
      </c>
    </row>
    <row r="40" spans="1:25" x14ac:dyDescent="0.15">
      <c r="A40" s="3" t="s">
        <v>75</v>
      </c>
      <c r="B40" s="3">
        <f t="shared" si="11"/>
        <v>2</v>
      </c>
      <c r="C40" s="1">
        <f t="shared" si="12"/>
        <v>1</v>
      </c>
      <c r="D40" s="1">
        <v>1</v>
      </c>
      <c r="E40" s="1">
        <v>0</v>
      </c>
      <c r="F40" s="1">
        <v>0</v>
      </c>
      <c r="G40" s="1">
        <v>1</v>
      </c>
      <c r="H40" s="1">
        <v>0</v>
      </c>
      <c r="I40" s="1">
        <f t="shared" si="13"/>
        <v>2</v>
      </c>
      <c r="J40" s="1">
        <v>1</v>
      </c>
      <c r="K40" s="1">
        <v>1</v>
      </c>
      <c r="L40" s="1">
        <v>0</v>
      </c>
      <c r="M40" s="1">
        <v>3</v>
      </c>
      <c r="N40" s="1">
        <v>1</v>
      </c>
      <c r="O40" s="1">
        <f t="shared" si="32"/>
        <v>3</v>
      </c>
      <c r="P40" s="1">
        <f t="shared" si="16"/>
        <v>2</v>
      </c>
      <c r="Q40" s="1">
        <f t="shared" si="17"/>
        <v>1</v>
      </c>
      <c r="R40" s="1">
        <f t="shared" si="18"/>
        <v>0</v>
      </c>
      <c r="S40" s="1">
        <f t="shared" si="19"/>
        <v>4</v>
      </c>
      <c r="T40" s="1">
        <f t="shared" si="20"/>
        <v>1</v>
      </c>
      <c r="U40" s="2" t="s">
        <v>681</v>
      </c>
      <c r="V40" s="26" t="s">
        <v>562</v>
      </c>
      <c r="W40" s="1">
        <f t="shared" si="14"/>
        <v>2</v>
      </c>
      <c r="X40" s="1">
        <v>2</v>
      </c>
    </row>
    <row r="41" spans="1:25" x14ac:dyDescent="0.15">
      <c r="A41" s="3" t="s">
        <v>77</v>
      </c>
      <c r="B41" s="3">
        <f t="shared" si="11"/>
        <v>1</v>
      </c>
      <c r="C41" s="1">
        <f t="shared" si="12"/>
        <v>1</v>
      </c>
      <c r="D41" s="1">
        <v>0</v>
      </c>
      <c r="E41" s="1">
        <v>0</v>
      </c>
      <c r="F41" s="1">
        <v>1</v>
      </c>
      <c r="G41" s="1">
        <v>0</v>
      </c>
      <c r="H41" s="1">
        <v>1</v>
      </c>
      <c r="O41" s="1">
        <f t="shared" si="32"/>
        <v>1</v>
      </c>
      <c r="P41" s="1">
        <f t="shared" si="16"/>
        <v>0</v>
      </c>
      <c r="Q41" s="1">
        <f t="shared" si="17"/>
        <v>0</v>
      </c>
      <c r="R41" s="1">
        <f t="shared" si="18"/>
        <v>1</v>
      </c>
      <c r="S41" s="1">
        <f t="shared" si="19"/>
        <v>0</v>
      </c>
      <c r="T41" s="1">
        <f t="shared" si="20"/>
        <v>1</v>
      </c>
      <c r="U41" s="2" t="s">
        <v>672</v>
      </c>
      <c r="V41" s="2" t="s">
        <v>672</v>
      </c>
      <c r="W41" s="1">
        <f t="shared" si="14"/>
        <v>1</v>
      </c>
      <c r="Y41" s="1">
        <v>1</v>
      </c>
    </row>
    <row r="42" spans="1:25" x14ac:dyDescent="0.15">
      <c r="A42" s="3" t="s">
        <v>283</v>
      </c>
      <c r="B42" s="3">
        <f t="shared" si="11"/>
        <v>1</v>
      </c>
      <c r="C42" s="1">
        <f t="shared" si="12"/>
        <v>1</v>
      </c>
      <c r="D42" s="1">
        <v>0</v>
      </c>
      <c r="E42" s="1">
        <v>0</v>
      </c>
      <c r="F42" s="1">
        <v>1</v>
      </c>
      <c r="G42" s="1">
        <v>0</v>
      </c>
      <c r="H42" s="1">
        <v>1</v>
      </c>
      <c r="O42" s="1">
        <f t="shared" si="32"/>
        <v>1</v>
      </c>
      <c r="P42" s="1">
        <f t="shared" si="16"/>
        <v>0</v>
      </c>
      <c r="Q42" s="1">
        <f t="shared" si="17"/>
        <v>0</v>
      </c>
      <c r="R42" s="1">
        <f t="shared" si="18"/>
        <v>1</v>
      </c>
      <c r="S42" s="1">
        <f t="shared" si="19"/>
        <v>0</v>
      </c>
      <c r="T42" s="1">
        <f t="shared" si="20"/>
        <v>1</v>
      </c>
      <c r="U42" s="2" t="s">
        <v>682</v>
      </c>
      <c r="V42" s="2" t="s">
        <v>682</v>
      </c>
      <c r="W42" s="1">
        <f t="shared" si="14"/>
        <v>1</v>
      </c>
      <c r="Y42" s="1">
        <v>1</v>
      </c>
    </row>
    <row r="43" spans="1:25" x14ac:dyDescent="0.15">
      <c r="A43" s="3" t="s">
        <v>285</v>
      </c>
      <c r="B43" s="3">
        <f t="shared" si="11"/>
        <v>1</v>
      </c>
      <c r="I43" s="1">
        <f t="shared" si="13"/>
        <v>1</v>
      </c>
      <c r="J43" s="1">
        <v>1</v>
      </c>
      <c r="K43" s="1">
        <v>0</v>
      </c>
      <c r="L43" s="1">
        <v>0</v>
      </c>
      <c r="M43" s="1">
        <v>5</v>
      </c>
      <c r="N43" s="1">
        <v>2</v>
      </c>
      <c r="O43" s="1">
        <f t="shared" si="32"/>
        <v>1</v>
      </c>
      <c r="P43" s="1">
        <f t="shared" si="16"/>
        <v>1</v>
      </c>
      <c r="Q43" s="1">
        <f t="shared" si="17"/>
        <v>0</v>
      </c>
      <c r="R43" s="1">
        <f t="shared" si="18"/>
        <v>0</v>
      </c>
      <c r="S43" s="1">
        <f t="shared" si="19"/>
        <v>5</v>
      </c>
      <c r="T43" s="1">
        <f t="shared" si="20"/>
        <v>2</v>
      </c>
      <c r="U43" s="2" t="s">
        <v>558</v>
      </c>
      <c r="V43" s="2" t="s">
        <v>558</v>
      </c>
      <c r="W43" s="1">
        <f t="shared" si="14"/>
        <v>1</v>
      </c>
      <c r="X43" s="1">
        <v>1</v>
      </c>
    </row>
    <row r="44" spans="1:25" x14ac:dyDescent="0.15">
      <c r="A44" s="3" t="s">
        <v>286</v>
      </c>
      <c r="B44" s="3">
        <f t="shared" si="11"/>
        <v>1</v>
      </c>
      <c r="C44" s="1">
        <f t="shared" si="12"/>
        <v>1</v>
      </c>
      <c r="D44" s="1">
        <v>1</v>
      </c>
      <c r="E44" s="1">
        <v>0</v>
      </c>
      <c r="F44" s="1">
        <v>0</v>
      </c>
      <c r="G44" s="1">
        <v>4</v>
      </c>
      <c r="H44" s="1">
        <v>1</v>
      </c>
      <c r="I44" s="1">
        <f t="shared" si="13"/>
        <v>1</v>
      </c>
      <c r="J44" s="1">
        <v>0</v>
      </c>
      <c r="K44" s="1">
        <v>1</v>
      </c>
      <c r="L44" s="1">
        <v>0</v>
      </c>
      <c r="M44" s="1">
        <v>1</v>
      </c>
      <c r="N44" s="1">
        <v>1</v>
      </c>
      <c r="O44" s="1">
        <f t="shared" si="32"/>
        <v>2</v>
      </c>
      <c r="P44" s="1">
        <f t="shared" si="16"/>
        <v>1</v>
      </c>
      <c r="Q44" s="1">
        <f t="shared" si="17"/>
        <v>1</v>
      </c>
      <c r="R44" s="1">
        <f t="shared" si="18"/>
        <v>0</v>
      </c>
      <c r="S44" s="1">
        <f t="shared" si="19"/>
        <v>5</v>
      </c>
      <c r="T44" s="1">
        <f t="shared" si="20"/>
        <v>2</v>
      </c>
      <c r="U44" s="2" t="s">
        <v>574</v>
      </c>
      <c r="V44" s="2" t="s">
        <v>574</v>
      </c>
      <c r="W44" s="1">
        <f t="shared" si="14"/>
        <v>1</v>
      </c>
      <c r="X44" s="1">
        <v>1</v>
      </c>
    </row>
    <row r="45" spans="1:25" x14ac:dyDescent="0.15">
      <c r="A45" s="3" t="s">
        <v>287</v>
      </c>
      <c r="B45" s="3">
        <f t="shared" si="11"/>
        <v>1</v>
      </c>
      <c r="C45" s="1">
        <f t="shared" si="12"/>
        <v>1</v>
      </c>
      <c r="D45" s="1">
        <v>1</v>
      </c>
      <c r="E45" s="1">
        <v>0</v>
      </c>
      <c r="F45" s="1">
        <v>0</v>
      </c>
      <c r="G45" s="1">
        <v>2</v>
      </c>
      <c r="H45" s="1">
        <v>1</v>
      </c>
      <c r="I45" s="1">
        <f t="shared" si="13"/>
        <v>1</v>
      </c>
      <c r="J45" s="1">
        <v>0</v>
      </c>
      <c r="K45" s="1">
        <v>1</v>
      </c>
      <c r="L45" s="1">
        <v>0</v>
      </c>
      <c r="M45" s="1">
        <v>2</v>
      </c>
      <c r="N45" s="1">
        <v>2</v>
      </c>
      <c r="O45" s="1">
        <f t="shared" si="32"/>
        <v>2</v>
      </c>
      <c r="P45" s="1">
        <f t="shared" si="16"/>
        <v>1</v>
      </c>
      <c r="Q45" s="1">
        <f t="shared" si="17"/>
        <v>1</v>
      </c>
      <c r="R45" s="1">
        <f t="shared" si="18"/>
        <v>0</v>
      </c>
      <c r="S45" s="1">
        <f t="shared" si="19"/>
        <v>4</v>
      </c>
      <c r="T45" s="1">
        <f t="shared" si="20"/>
        <v>3</v>
      </c>
      <c r="U45" s="2" t="s">
        <v>576</v>
      </c>
      <c r="V45" s="2" t="s">
        <v>576</v>
      </c>
      <c r="W45" s="1">
        <f t="shared" si="14"/>
        <v>1</v>
      </c>
      <c r="X45" s="1">
        <v>1</v>
      </c>
    </row>
    <row r="46" spans="1:25" x14ac:dyDescent="0.15">
      <c r="A46" s="3" t="s">
        <v>83</v>
      </c>
      <c r="B46" s="3">
        <v>1</v>
      </c>
      <c r="C46" s="1">
        <f t="shared" si="12"/>
        <v>1</v>
      </c>
      <c r="D46" s="1">
        <v>0</v>
      </c>
      <c r="E46" s="1">
        <v>0</v>
      </c>
      <c r="F46" s="1">
        <v>1</v>
      </c>
      <c r="G46" s="1">
        <v>0</v>
      </c>
      <c r="H46" s="1">
        <v>2</v>
      </c>
      <c r="O46" s="1">
        <f t="shared" ref="O46:T46" si="33">C46+I46</f>
        <v>1</v>
      </c>
      <c r="P46" s="1">
        <f t="shared" si="33"/>
        <v>0</v>
      </c>
      <c r="Q46" s="1">
        <f t="shared" si="33"/>
        <v>0</v>
      </c>
      <c r="R46" s="1">
        <f t="shared" si="33"/>
        <v>1</v>
      </c>
      <c r="S46" s="1">
        <f t="shared" si="33"/>
        <v>0</v>
      </c>
      <c r="T46" s="1">
        <f t="shared" si="33"/>
        <v>2</v>
      </c>
      <c r="U46" s="26" t="s">
        <v>563</v>
      </c>
      <c r="V46" s="26" t="s">
        <v>563</v>
      </c>
      <c r="W46" s="1">
        <f t="shared" si="14"/>
        <v>1</v>
      </c>
      <c r="Y46" s="1">
        <v>1</v>
      </c>
    </row>
    <row r="47" spans="1:25" x14ac:dyDescent="0.15">
      <c r="A47" s="3" t="s">
        <v>84</v>
      </c>
      <c r="B47" s="3">
        <f t="shared" si="11"/>
        <v>1</v>
      </c>
      <c r="I47" s="1">
        <f t="shared" si="13"/>
        <v>1</v>
      </c>
      <c r="J47" s="1">
        <v>0</v>
      </c>
      <c r="K47" s="1">
        <v>0</v>
      </c>
      <c r="L47" s="1">
        <v>1</v>
      </c>
      <c r="M47" s="1">
        <v>1</v>
      </c>
      <c r="N47" s="1">
        <v>3</v>
      </c>
      <c r="O47" s="1">
        <f t="shared" ref="O47:O57" si="34">C47+I47</f>
        <v>1</v>
      </c>
      <c r="P47" s="1">
        <f t="shared" si="16"/>
        <v>0</v>
      </c>
      <c r="Q47" s="1">
        <f t="shared" si="17"/>
        <v>0</v>
      </c>
      <c r="R47" s="1">
        <f t="shared" si="18"/>
        <v>1</v>
      </c>
      <c r="S47" s="1">
        <f t="shared" si="19"/>
        <v>1</v>
      </c>
      <c r="T47" s="1">
        <f t="shared" si="20"/>
        <v>3</v>
      </c>
      <c r="U47" s="2" t="s">
        <v>683</v>
      </c>
      <c r="V47" s="2" t="s">
        <v>683</v>
      </c>
      <c r="W47" s="1">
        <f t="shared" si="14"/>
        <v>1</v>
      </c>
      <c r="Y47" s="1">
        <v>1</v>
      </c>
    </row>
    <row r="48" spans="1:25" x14ac:dyDescent="0.15">
      <c r="A48" s="3" t="s">
        <v>407</v>
      </c>
      <c r="B48" s="3">
        <f>W48</f>
        <v>1</v>
      </c>
      <c r="C48" s="1">
        <f>IF(SUM(D48:F48)&gt;0,SUM(D48:F48)," ")</f>
        <v>1</v>
      </c>
      <c r="D48" s="1">
        <v>0</v>
      </c>
      <c r="E48" s="1">
        <v>0</v>
      </c>
      <c r="F48" s="1">
        <v>1</v>
      </c>
      <c r="G48" s="1">
        <v>0</v>
      </c>
      <c r="H48" s="1">
        <v>3</v>
      </c>
      <c r="O48" s="1">
        <f t="shared" si="34"/>
        <v>1</v>
      </c>
      <c r="P48" s="1">
        <f>D48+J48</f>
        <v>0</v>
      </c>
      <c r="Q48" s="1">
        <f>E48+K48</f>
        <v>0</v>
      </c>
      <c r="R48" s="1">
        <f>F48+L48</f>
        <v>1</v>
      </c>
      <c r="S48" s="1">
        <f>G48+M48</f>
        <v>0</v>
      </c>
      <c r="T48" s="1">
        <f>H48+N48</f>
        <v>3</v>
      </c>
      <c r="U48" s="26" t="s">
        <v>624</v>
      </c>
      <c r="V48" s="26" t="s">
        <v>624</v>
      </c>
      <c r="W48" s="1">
        <f t="shared" si="14"/>
        <v>1</v>
      </c>
      <c r="Y48" s="1">
        <v>1</v>
      </c>
    </row>
    <row r="49" spans="1:27" x14ac:dyDescent="0.15">
      <c r="A49" s="3" t="s">
        <v>288</v>
      </c>
      <c r="B49" s="3">
        <f t="shared" si="11"/>
        <v>1</v>
      </c>
      <c r="C49" s="1">
        <f t="shared" si="12"/>
        <v>1</v>
      </c>
      <c r="D49" s="1">
        <v>1</v>
      </c>
      <c r="E49" s="1">
        <v>0</v>
      </c>
      <c r="F49" s="1">
        <v>0</v>
      </c>
      <c r="G49" s="1">
        <v>3</v>
      </c>
      <c r="H49" s="1">
        <v>1</v>
      </c>
      <c r="O49" s="1">
        <f t="shared" si="34"/>
        <v>1</v>
      </c>
      <c r="P49" s="1">
        <f t="shared" si="16"/>
        <v>1</v>
      </c>
      <c r="Q49" s="1">
        <f t="shared" si="17"/>
        <v>0</v>
      </c>
      <c r="R49" s="1">
        <f t="shared" si="18"/>
        <v>0</v>
      </c>
      <c r="S49" s="1">
        <f t="shared" si="19"/>
        <v>3</v>
      </c>
      <c r="T49" s="1">
        <f t="shared" si="20"/>
        <v>1</v>
      </c>
      <c r="U49" s="2" t="s">
        <v>684</v>
      </c>
      <c r="V49" s="2" t="s">
        <v>684</v>
      </c>
      <c r="W49" s="1">
        <f t="shared" si="14"/>
        <v>1</v>
      </c>
      <c r="X49" s="1">
        <v>1</v>
      </c>
    </row>
    <row r="50" spans="1:27" x14ac:dyDescent="0.15">
      <c r="A50" s="3" t="s">
        <v>86</v>
      </c>
      <c r="B50" s="3">
        <f t="shared" si="11"/>
        <v>4</v>
      </c>
      <c r="C50" s="1">
        <f t="shared" si="12"/>
        <v>3</v>
      </c>
      <c r="D50" s="1">
        <v>2</v>
      </c>
      <c r="E50" s="1">
        <v>0</v>
      </c>
      <c r="F50" s="1">
        <v>1</v>
      </c>
      <c r="G50" s="1">
        <v>6</v>
      </c>
      <c r="H50" s="1">
        <v>4</v>
      </c>
      <c r="I50" s="1">
        <f t="shared" si="13"/>
        <v>2</v>
      </c>
      <c r="J50" s="1">
        <v>0</v>
      </c>
      <c r="K50" s="1">
        <v>1</v>
      </c>
      <c r="L50" s="1">
        <v>1</v>
      </c>
      <c r="M50" s="1">
        <v>1</v>
      </c>
      <c r="N50" s="1">
        <v>2</v>
      </c>
      <c r="O50" s="1">
        <f t="shared" si="34"/>
        <v>5</v>
      </c>
      <c r="P50" s="1">
        <f t="shared" si="16"/>
        <v>2</v>
      </c>
      <c r="Q50" s="1">
        <f t="shared" si="17"/>
        <v>1</v>
      </c>
      <c r="R50" s="1">
        <f t="shared" si="18"/>
        <v>2</v>
      </c>
      <c r="S50" s="1">
        <f t="shared" si="19"/>
        <v>7</v>
      </c>
      <c r="T50" s="1">
        <f t="shared" si="20"/>
        <v>6</v>
      </c>
      <c r="U50" s="2" t="s">
        <v>554</v>
      </c>
      <c r="V50" s="26" t="s">
        <v>563</v>
      </c>
      <c r="W50" s="1">
        <f t="shared" si="14"/>
        <v>4</v>
      </c>
      <c r="X50" s="1">
        <v>2</v>
      </c>
      <c r="Y50" s="1">
        <v>2</v>
      </c>
      <c r="AA50" s="2"/>
    </row>
    <row r="51" spans="1:27" x14ac:dyDescent="0.15">
      <c r="A51" s="3" t="s">
        <v>88</v>
      </c>
      <c r="B51" s="3">
        <f t="shared" si="11"/>
        <v>3</v>
      </c>
      <c r="C51" s="1">
        <f t="shared" si="12"/>
        <v>2</v>
      </c>
      <c r="D51" s="1">
        <v>1</v>
      </c>
      <c r="E51" s="1">
        <v>1</v>
      </c>
      <c r="F51" s="1">
        <v>0</v>
      </c>
      <c r="G51" s="1">
        <v>5</v>
      </c>
      <c r="H51" s="1">
        <v>3</v>
      </c>
      <c r="I51" s="1">
        <f t="shared" si="13"/>
        <v>3</v>
      </c>
      <c r="J51" s="1">
        <v>1</v>
      </c>
      <c r="K51" s="1">
        <v>0</v>
      </c>
      <c r="L51" s="1">
        <v>2</v>
      </c>
      <c r="M51" s="1">
        <v>1</v>
      </c>
      <c r="N51" s="1">
        <v>2</v>
      </c>
      <c r="O51" s="1">
        <f t="shared" si="34"/>
        <v>5</v>
      </c>
      <c r="P51" s="1">
        <f t="shared" si="16"/>
        <v>2</v>
      </c>
      <c r="Q51" s="1">
        <f t="shared" si="17"/>
        <v>1</v>
      </c>
      <c r="R51" s="1">
        <f t="shared" si="18"/>
        <v>2</v>
      </c>
      <c r="S51" s="1">
        <f t="shared" si="19"/>
        <v>6</v>
      </c>
      <c r="T51" s="1">
        <f t="shared" si="20"/>
        <v>5</v>
      </c>
      <c r="U51" s="2" t="s">
        <v>557</v>
      </c>
      <c r="V51" s="2" t="s">
        <v>692</v>
      </c>
      <c r="W51" s="1">
        <f t="shared" si="14"/>
        <v>3</v>
      </c>
      <c r="X51" s="1">
        <v>2</v>
      </c>
      <c r="Y51" s="1">
        <v>1</v>
      </c>
    </row>
    <row r="52" spans="1:27" x14ac:dyDescent="0.15">
      <c r="A52" s="3" t="s">
        <v>289</v>
      </c>
      <c r="B52" s="3">
        <f t="shared" si="11"/>
        <v>5</v>
      </c>
      <c r="C52" s="1">
        <f t="shared" si="12"/>
        <v>4</v>
      </c>
      <c r="D52" s="1">
        <v>2</v>
      </c>
      <c r="E52" s="1">
        <v>1</v>
      </c>
      <c r="F52" s="1">
        <v>1</v>
      </c>
      <c r="G52" s="1">
        <v>10</v>
      </c>
      <c r="H52" s="1">
        <v>4</v>
      </c>
      <c r="I52" s="1">
        <f t="shared" si="13"/>
        <v>4</v>
      </c>
      <c r="J52" s="1">
        <v>1</v>
      </c>
      <c r="K52" s="1">
        <v>2</v>
      </c>
      <c r="L52" s="1">
        <v>1</v>
      </c>
      <c r="M52" s="1">
        <v>4</v>
      </c>
      <c r="N52" s="1">
        <v>4</v>
      </c>
      <c r="O52" s="1">
        <f t="shared" si="34"/>
        <v>8</v>
      </c>
      <c r="P52" s="1">
        <f t="shared" si="16"/>
        <v>3</v>
      </c>
      <c r="Q52" s="1">
        <f t="shared" si="17"/>
        <v>3</v>
      </c>
      <c r="R52" s="1">
        <f t="shared" si="18"/>
        <v>2</v>
      </c>
      <c r="S52" s="1">
        <f t="shared" si="19"/>
        <v>14</v>
      </c>
      <c r="T52" s="1">
        <f t="shared" si="20"/>
        <v>8</v>
      </c>
      <c r="U52" s="2" t="s">
        <v>685</v>
      </c>
      <c r="V52" s="2" t="s">
        <v>686</v>
      </c>
      <c r="W52" s="1">
        <f t="shared" si="14"/>
        <v>5</v>
      </c>
      <c r="X52" s="1">
        <v>3</v>
      </c>
      <c r="Y52" s="1">
        <v>2</v>
      </c>
    </row>
    <row r="53" spans="1:27" x14ac:dyDescent="0.15">
      <c r="A53" s="3" t="s">
        <v>426</v>
      </c>
      <c r="B53" s="3">
        <f>W53</f>
        <v>1</v>
      </c>
      <c r="C53" s="1">
        <f t="shared" si="12"/>
        <v>1</v>
      </c>
      <c r="D53" s="1">
        <v>0</v>
      </c>
      <c r="E53" s="1">
        <v>0</v>
      </c>
      <c r="F53" s="1">
        <v>1</v>
      </c>
      <c r="G53" s="1">
        <v>0</v>
      </c>
      <c r="H53" s="1">
        <v>1</v>
      </c>
      <c r="O53" s="1">
        <f t="shared" si="34"/>
        <v>1</v>
      </c>
      <c r="P53" s="1">
        <f t="shared" si="16"/>
        <v>0</v>
      </c>
      <c r="Q53" s="1">
        <f t="shared" si="17"/>
        <v>0</v>
      </c>
      <c r="R53" s="1">
        <f t="shared" si="18"/>
        <v>1</v>
      </c>
      <c r="S53" s="1">
        <f t="shared" si="19"/>
        <v>0</v>
      </c>
      <c r="T53" s="1">
        <f t="shared" si="20"/>
        <v>1</v>
      </c>
      <c r="U53" s="26" t="s">
        <v>627</v>
      </c>
      <c r="V53" s="26" t="s">
        <v>627</v>
      </c>
      <c r="W53" s="1">
        <f t="shared" si="14"/>
        <v>1</v>
      </c>
      <c r="Y53" s="1">
        <v>1</v>
      </c>
    </row>
    <row r="54" spans="1:27" x14ac:dyDescent="0.15">
      <c r="A54" s="3" t="s">
        <v>290</v>
      </c>
      <c r="B54" s="3">
        <f t="shared" si="11"/>
        <v>1</v>
      </c>
      <c r="I54" s="1">
        <f t="shared" si="13"/>
        <v>1</v>
      </c>
      <c r="J54" s="1">
        <v>0</v>
      </c>
      <c r="K54" s="1">
        <v>0</v>
      </c>
      <c r="L54" s="1">
        <v>1</v>
      </c>
      <c r="M54" s="1">
        <v>0</v>
      </c>
      <c r="N54" s="1">
        <v>1</v>
      </c>
      <c r="O54" s="1">
        <f t="shared" si="34"/>
        <v>1</v>
      </c>
      <c r="P54" s="1">
        <f t="shared" si="16"/>
        <v>0</v>
      </c>
      <c r="Q54" s="1">
        <f t="shared" si="17"/>
        <v>0</v>
      </c>
      <c r="R54" s="1">
        <f t="shared" si="18"/>
        <v>1</v>
      </c>
      <c r="S54" s="1">
        <f t="shared" si="19"/>
        <v>0</v>
      </c>
      <c r="T54" s="1">
        <f t="shared" si="20"/>
        <v>1</v>
      </c>
      <c r="U54" s="2" t="s">
        <v>686</v>
      </c>
      <c r="V54" s="2" t="s">
        <v>686</v>
      </c>
      <c r="W54" s="1">
        <f t="shared" si="14"/>
        <v>1</v>
      </c>
      <c r="Y54" s="1">
        <v>1</v>
      </c>
    </row>
    <row r="55" spans="1:27" x14ac:dyDescent="0.15">
      <c r="A55" s="3" t="s">
        <v>291</v>
      </c>
      <c r="B55" s="3">
        <f t="shared" si="11"/>
        <v>2</v>
      </c>
      <c r="C55" s="1">
        <f t="shared" si="12"/>
        <v>1</v>
      </c>
      <c r="D55" s="1">
        <v>1</v>
      </c>
      <c r="E55" s="1">
        <v>0</v>
      </c>
      <c r="F55" s="1">
        <v>0</v>
      </c>
      <c r="G55" s="1">
        <v>2</v>
      </c>
      <c r="H55" s="1">
        <v>1</v>
      </c>
      <c r="I55" s="1">
        <f t="shared" si="13"/>
        <v>1</v>
      </c>
      <c r="J55" s="1">
        <v>0</v>
      </c>
      <c r="K55" s="1">
        <v>0</v>
      </c>
      <c r="L55" s="1">
        <v>1</v>
      </c>
      <c r="M55" s="1">
        <v>0</v>
      </c>
      <c r="N55" s="1">
        <v>1</v>
      </c>
      <c r="O55" s="1">
        <f t="shared" si="34"/>
        <v>2</v>
      </c>
      <c r="P55" s="1">
        <f t="shared" si="16"/>
        <v>1</v>
      </c>
      <c r="Q55" s="1">
        <f t="shared" si="17"/>
        <v>0</v>
      </c>
      <c r="R55" s="1">
        <f t="shared" si="18"/>
        <v>1</v>
      </c>
      <c r="S55" s="1">
        <f t="shared" si="19"/>
        <v>2</v>
      </c>
      <c r="T55" s="1">
        <f t="shared" si="20"/>
        <v>2</v>
      </c>
      <c r="U55" s="2" t="s">
        <v>572</v>
      </c>
      <c r="V55" s="2" t="s">
        <v>693</v>
      </c>
      <c r="W55" s="1">
        <f t="shared" si="14"/>
        <v>2</v>
      </c>
      <c r="X55" s="1">
        <v>1</v>
      </c>
      <c r="Y55" s="1">
        <v>1</v>
      </c>
    </row>
    <row r="56" spans="1:27" x14ac:dyDescent="0.15">
      <c r="A56" s="3" t="s">
        <v>292</v>
      </c>
      <c r="B56" s="3">
        <f t="shared" si="11"/>
        <v>1</v>
      </c>
      <c r="C56" s="1">
        <f t="shared" si="12"/>
        <v>1</v>
      </c>
      <c r="D56" s="1">
        <v>0</v>
      </c>
      <c r="E56" s="1">
        <v>1</v>
      </c>
      <c r="F56" s="1">
        <v>0</v>
      </c>
      <c r="G56" s="1">
        <v>0</v>
      </c>
      <c r="H56" s="1">
        <v>0</v>
      </c>
      <c r="I56" s="1">
        <f t="shared" si="13"/>
        <v>1</v>
      </c>
      <c r="J56" s="1">
        <v>0</v>
      </c>
      <c r="K56" s="1">
        <v>0</v>
      </c>
      <c r="L56" s="1">
        <v>1</v>
      </c>
      <c r="M56" s="1">
        <v>1</v>
      </c>
      <c r="N56" s="1">
        <v>2</v>
      </c>
      <c r="O56" s="1">
        <f t="shared" si="34"/>
        <v>2</v>
      </c>
      <c r="P56" s="1">
        <f t="shared" si="16"/>
        <v>0</v>
      </c>
      <c r="Q56" s="1">
        <f t="shared" si="17"/>
        <v>1</v>
      </c>
      <c r="R56" s="1">
        <f t="shared" si="18"/>
        <v>1</v>
      </c>
      <c r="S56" s="1">
        <f t="shared" si="19"/>
        <v>1</v>
      </c>
      <c r="T56" s="1">
        <f t="shared" si="20"/>
        <v>2</v>
      </c>
      <c r="U56" s="2" t="s">
        <v>557</v>
      </c>
      <c r="V56" s="2" t="s">
        <v>557</v>
      </c>
      <c r="W56" s="1">
        <f t="shared" si="14"/>
        <v>1</v>
      </c>
      <c r="Y56" s="1">
        <v>1</v>
      </c>
    </row>
    <row r="57" spans="1:27" x14ac:dyDescent="0.15">
      <c r="A57" s="3" t="s">
        <v>93</v>
      </c>
      <c r="B57" s="3">
        <f t="shared" si="11"/>
        <v>2</v>
      </c>
      <c r="C57" s="1">
        <f t="shared" si="12"/>
        <v>1</v>
      </c>
      <c r="D57" s="1">
        <v>1</v>
      </c>
      <c r="E57" s="1">
        <v>0</v>
      </c>
      <c r="F57" s="1">
        <v>0</v>
      </c>
      <c r="G57" s="1">
        <v>5</v>
      </c>
      <c r="H57" s="1">
        <v>2</v>
      </c>
      <c r="I57" s="1">
        <f t="shared" si="13"/>
        <v>1</v>
      </c>
      <c r="J57" s="1">
        <v>0</v>
      </c>
      <c r="K57" s="1">
        <v>0</v>
      </c>
      <c r="L57" s="1">
        <v>1</v>
      </c>
      <c r="M57" s="1">
        <v>1</v>
      </c>
      <c r="N57" s="1">
        <v>2</v>
      </c>
      <c r="O57" s="1">
        <f t="shared" si="34"/>
        <v>2</v>
      </c>
      <c r="P57" s="1">
        <f t="shared" si="16"/>
        <v>1</v>
      </c>
      <c r="Q57" s="1">
        <f t="shared" si="17"/>
        <v>0</v>
      </c>
      <c r="R57" s="1">
        <f t="shared" si="18"/>
        <v>1</v>
      </c>
      <c r="S57" s="1">
        <f t="shared" si="19"/>
        <v>6</v>
      </c>
      <c r="T57" s="1">
        <f t="shared" si="20"/>
        <v>4</v>
      </c>
      <c r="U57" s="2" t="s">
        <v>556</v>
      </c>
      <c r="V57" s="2" t="s">
        <v>694</v>
      </c>
      <c r="W57" s="1">
        <f t="shared" si="14"/>
        <v>2</v>
      </c>
      <c r="X57" s="1">
        <v>1</v>
      </c>
      <c r="Y57" s="1">
        <v>1</v>
      </c>
    </row>
    <row r="58" spans="1:27" x14ac:dyDescent="0.15">
      <c r="A58" s="3" t="s">
        <v>97</v>
      </c>
      <c r="B58" s="3">
        <f>W58</f>
        <v>1</v>
      </c>
      <c r="I58" s="1">
        <f>IF(SUM(J58:L58)&gt;0,SUM(J58:L58)," ")</f>
        <v>1</v>
      </c>
      <c r="J58" s="1">
        <v>0</v>
      </c>
      <c r="K58" s="1">
        <v>0</v>
      </c>
      <c r="L58" s="1">
        <v>1</v>
      </c>
      <c r="M58" s="1">
        <v>0</v>
      </c>
      <c r="N58" s="1">
        <v>3</v>
      </c>
      <c r="O58" s="1">
        <f t="shared" ref="O58:T58" si="35">C58+I58</f>
        <v>1</v>
      </c>
      <c r="P58" s="1">
        <f t="shared" si="35"/>
        <v>0</v>
      </c>
      <c r="Q58" s="1">
        <f t="shared" si="35"/>
        <v>0</v>
      </c>
      <c r="R58" s="1">
        <f t="shared" si="35"/>
        <v>1</v>
      </c>
      <c r="S58" s="1">
        <f t="shared" si="35"/>
        <v>0</v>
      </c>
      <c r="T58" s="1">
        <f t="shared" si="35"/>
        <v>3</v>
      </c>
      <c r="U58" s="2" t="s">
        <v>687</v>
      </c>
      <c r="V58" s="2" t="s">
        <v>687</v>
      </c>
      <c r="W58" s="1">
        <f t="shared" si="14"/>
        <v>1</v>
      </c>
      <c r="Y58" s="1">
        <v>1</v>
      </c>
    </row>
    <row r="59" spans="1:27" x14ac:dyDescent="0.15">
      <c r="A59" s="3" t="s">
        <v>98</v>
      </c>
      <c r="B59" s="3">
        <f t="shared" si="11"/>
        <v>1</v>
      </c>
      <c r="C59" s="1">
        <f t="shared" si="12"/>
        <v>1</v>
      </c>
      <c r="D59" s="1">
        <v>1</v>
      </c>
      <c r="E59" s="1">
        <v>0</v>
      </c>
      <c r="F59" s="1">
        <v>0</v>
      </c>
      <c r="G59" s="1">
        <v>1</v>
      </c>
      <c r="H59" s="1">
        <v>0</v>
      </c>
      <c r="I59" s="1">
        <f t="shared" si="13"/>
        <v>1</v>
      </c>
      <c r="J59" s="1">
        <v>0</v>
      </c>
      <c r="K59" s="1">
        <v>1</v>
      </c>
      <c r="L59" s="1">
        <v>0</v>
      </c>
      <c r="M59" s="1">
        <v>2</v>
      </c>
      <c r="N59" s="1">
        <v>2</v>
      </c>
      <c r="O59" s="1">
        <f t="shared" ref="O59:O75" si="36">C59+I59</f>
        <v>2</v>
      </c>
      <c r="P59" s="1">
        <f t="shared" si="16"/>
        <v>1</v>
      </c>
      <c r="Q59" s="1">
        <f t="shared" si="17"/>
        <v>1</v>
      </c>
      <c r="R59" s="1">
        <f t="shared" si="18"/>
        <v>0</v>
      </c>
      <c r="S59" s="1">
        <f t="shared" si="19"/>
        <v>3</v>
      </c>
      <c r="T59" s="1">
        <f t="shared" si="20"/>
        <v>2</v>
      </c>
      <c r="U59" s="2" t="s">
        <v>557</v>
      </c>
      <c r="V59" s="2" t="s">
        <v>557</v>
      </c>
      <c r="W59" s="1">
        <f t="shared" si="14"/>
        <v>1</v>
      </c>
      <c r="X59" s="1">
        <v>1</v>
      </c>
    </row>
    <row r="60" spans="1:27" x14ac:dyDescent="0.15">
      <c r="A60" s="3" t="s">
        <v>100</v>
      </c>
      <c r="B60" s="3">
        <f t="shared" si="11"/>
        <v>2</v>
      </c>
      <c r="C60" s="1">
        <f t="shared" si="12"/>
        <v>2</v>
      </c>
      <c r="D60" s="1">
        <v>0</v>
      </c>
      <c r="E60" s="1">
        <v>2</v>
      </c>
      <c r="F60" s="1">
        <v>0</v>
      </c>
      <c r="G60" s="1">
        <v>2</v>
      </c>
      <c r="H60" s="1">
        <v>2</v>
      </c>
      <c r="I60" s="1">
        <f t="shared" si="13"/>
        <v>2</v>
      </c>
      <c r="J60" s="1">
        <v>0</v>
      </c>
      <c r="K60" s="1">
        <v>0</v>
      </c>
      <c r="L60" s="1">
        <v>2</v>
      </c>
      <c r="M60" s="1">
        <v>1</v>
      </c>
      <c r="N60" s="1">
        <v>10</v>
      </c>
      <c r="O60" s="1">
        <f t="shared" si="36"/>
        <v>4</v>
      </c>
      <c r="P60" s="1">
        <f t="shared" si="16"/>
        <v>0</v>
      </c>
      <c r="Q60" s="1">
        <f t="shared" si="17"/>
        <v>2</v>
      </c>
      <c r="R60" s="1">
        <f t="shared" si="18"/>
        <v>2</v>
      </c>
      <c r="S60" s="1">
        <f t="shared" si="19"/>
        <v>3</v>
      </c>
      <c r="T60" s="1">
        <f t="shared" si="20"/>
        <v>12</v>
      </c>
      <c r="U60" s="2" t="s">
        <v>581</v>
      </c>
      <c r="V60" s="2" t="s">
        <v>564</v>
      </c>
      <c r="W60" s="1">
        <f t="shared" si="14"/>
        <v>2</v>
      </c>
      <c r="Y60" s="1">
        <v>2</v>
      </c>
    </row>
    <row r="61" spans="1:27" x14ac:dyDescent="0.15">
      <c r="A61" s="3" t="s">
        <v>101</v>
      </c>
      <c r="B61" s="3">
        <f t="shared" si="11"/>
        <v>1</v>
      </c>
      <c r="C61" s="1">
        <f t="shared" si="12"/>
        <v>1</v>
      </c>
      <c r="D61" s="1">
        <v>1</v>
      </c>
      <c r="E61" s="1">
        <v>0</v>
      </c>
      <c r="F61" s="1">
        <v>0</v>
      </c>
      <c r="G61" s="1">
        <v>2</v>
      </c>
      <c r="H61" s="1">
        <v>0</v>
      </c>
      <c r="O61" s="1">
        <f t="shared" si="36"/>
        <v>1</v>
      </c>
      <c r="P61" s="1">
        <f t="shared" si="16"/>
        <v>1</v>
      </c>
      <c r="Q61" s="1">
        <f t="shared" si="17"/>
        <v>0</v>
      </c>
      <c r="R61" s="1">
        <f t="shared" si="18"/>
        <v>0</v>
      </c>
      <c r="S61" s="1">
        <f t="shared" si="19"/>
        <v>2</v>
      </c>
      <c r="T61" s="1">
        <f t="shared" si="20"/>
        <v>0</v>
      </c>
      <c r="U61" s="2" t="s">
        <v>663</v>
      </c>
      <c r="V61" s="2" t="s">
        <v>663</v>
      </c>
      <c r="W61" s="1">
        <f t="shared" si="14"/>
        <v>1</v>
      </c>
      <c r="X61" s="1">
        <v>1</v>
      </c>
    </row>
    <row r="62" spans="1:27" x14ac:dyDescent="0.15">
      <c r="A62" s="3" t="s">
        <v>103</v>
      </c>
      <c r="B62" s="3">
        <f t="shared" si="11"/>
        <v>1</v>
      </c>
      <c r="C62" s="1">
        <f t="shared" si="12"/>
        <v>1</v>
      </c>
      <c r="D62" s="1">
        <v>1</v>
      </c>
      <c r="E62" s="1">
        <v>0</v>
      </c>
      <c r="F62" s="1">
        <v>0</v>
      </c>
      <c r="G62" s="1">
        <v>2</v>
      </c>
      <c r="H62" s="1">
        <v>0</v>
      </c>
      <c r="I62" s="1">
        <f t="shared" si="13"/>
        <v>1</v>
      </c>
      <c r="J62" s="1">
        <v>0</v>
      </c>
      <c r="K62" s="1">
        <v>1</v>
      </c>
      <c r="L62" s="1">
        <v>0</v>
      </c>
      <c r="M62" s="1">
        <v>0</v>
      </c>
      <c r="N62" s="1">
        <v>0</v>
      </c>
      <c r="O62" s="1">
        <f t="shared" si="36"/>
        <v>2</v>
      </c>
      <c r="P62" s="1">
        <f t="shared" si="16"/>
        <v>1</v>
      </c>
      <c r="Q62" s="1">
        <f t="shared" si="17"/>
        <v>1</v>
      </c>
      <c r="R62" s="1">
        <f t="shared" si="18"/>
        <v>0</v>
      </c>
      <c r="S62" s="1">
        <f t="shared" si="19"/>
        <v>2</v>
      </c>
      <c r="T62" s="1">
        <f t="shared" si="20"/>
        <v>0</v>
      </c>
      <c r="U62" s="2" t="s">
        <v>688</v>
      </c>
      <c r="V62" s="2" t="s">
        <v>688</v>
      </c>
      <c r="W62" s="1">
        <f t="shared" si="14"/>
        <v>1</v>
      </c>
      <c r="X62" s="1">
        <v>1</v>
      </c>
    </row>
    <row r="63" spans="1:27" x14ac:dyDescent="0.15">
      <c r="A63" s="3" t="s">
        <v>108</v>
      </c>
      <c r="B63" s="3">
        <f t="shared" si="11"/>
        <v>4</v>
      </c>
      <c r="C63" s="1">
        <f t="shared" si="12"/>
        <v>3</v>
      </c>
      <c r="D63" s="1">
        <v>2</v>
      </c>
      <c r="E63" s="1">
        <v>1</v>
      </c>
      <c r="F63" s="1">
        <v>0</v>
      </c>
      <c r="G63" s="1">
        <v>4</v>
      </c>
      <c r="H63" s="1">
        <v>2</v>
      </c>
      <c r="I63" s="1">
        <f t="shared" si="13"/>
        <v>2</v>
      </c>
      <c r="J63" s="1">
        <v>0</v>
      </c>
      <c r="K63" s="1">
        <v>0</v>
      </c>
      <c r="L63" s="1">
        <v>2</v>
      </c>
      <c r="M63" s="1">
        <v>4</v>
      </c>
      <c r="N63" s="1">
        <v>7</v>
      </c>
      <c r="O63" s="1">
        <f t="shared" si="36"/>
        <v>5</v>
      </c>
      <c r="P63" s="1">
        <f t="shared" si="16"/>
        <v>2</v>
      </c>
      <c r="Q63" s="1">
        <f t="shared" si="17"/>
        <v>1</v>
      </c>
      <c r="R63" s="1">
        <f t="shared" si="18"/>
        <v>2</v>
      </c>
      <c r="S63" s="1">
        <f t="shared" si="19"/>
        <v>8</v>
      </c>
      <c r="T63" s="1">
        <f t="shared" si="20"/>
        <v>9</v>
      </c>
      <c r="U63" s="2" t="s">
        <v>689</v>
      </c>
      <c r="V63" s="2" t="s">
        <v>681</v>
      </c>
      <c r="W63" s="1">
        <f t="shared" si="14"/>
        <v>4</v>
      </c>
      <c r="X63" s="1">
        <v>2</v>
      </c>
      <c r="Y63" s="1">
        <v>2</v>
      </c>
    </row>
    <row r="64" spans="1:27" x14ac:dyDescent="0.15">
      <c r="A64" s="3" t="s">
        <v>109</v>
      </c>
      <c r="B64" s="3">
        <f t="shared" si="11"/>
        <v>3</v>
      </c>
      <c r="C64" s="1">
        <f t="shared" si="12"/>
        <v>3</v>
      </c>
      <c r="D64" s="1">
        <v>1</v>
      </c>
      <c r="E64" s="1">
        <v>1</v>
      </c>
      <c r="F64" s="1">
        <v>1</v>
      </c>
      <c r="G64" s="1">
        <v>2</v>
      </c>
      <c r="H64" s="1">
        <v>4</v>
      </c>
      <c r="I64" s="1">
        <f t="shared" si="13"/>
        <v>2</v>
      </c>
      <c r="J64" s="1">
        <v>0</v>
      </c>
      <c r="K64" s="1">
        <v>1</v>
      </c>
      <c r="L64" s="1">
        <v>1</v>
      </c>
      <c r="M64" s="1">
        <v>2</v>
      </c>
      <c r="N64" s="1">
        <v>5</v>
      </c>
      <c r="O64" s="1">
        <f t="shared" si="36"/>
        <v>5</v>
      </c>
      <c r="P64" s="1">
        <f t="shared" si="16"/>
        <v>1</v>
      </c>
      <c r="Q64" s="1">
        <f t="shared" si="17"/>
        <v>2</v>
      </c>
      <c r="R64" s="1">
        <f t="shared" si="18"/>
        <v>2</v>
      </c>
      <c r="S64" s="1">
        <f t="shared" si="19"/>
        <v>4</v>
      </c>
      <c r="T64" s="1">
        <f t="shared" si="20"/>
        <v>9</v>
      </c>
      <c r="U64" s="2" t="s">
        <v>557</v>
      </c>
      <c r="V64" s="2" t="s">
        <v>674</v>
      </c>
      <c r="W64" s="1">
        <f t="shared" si="14"/>
        <v>3</v>
      </c>
      <c r="X64" s="1">
        <v>1</v>
      </c>
      <c r="Y64" s="1">
        <v>2</v>
      </c>
    </row>
    <row r="65" spans="1:25" x14ac:dyDescent="0.15">
      <c r="A65" s="3" t="s">
        <v>110</v>
      </c>
      <c r="B65" s="3">
        <f t="shared" si="11"/>
        <v>1</v>
      </c>
      <c r="C65" s="1">
        <f t="shared" si="12"/>
        <v>1</v>
      </c>
      <c r="D65" s="1">
        <v>0</v>
      </c>
      <c r="E65" s="1">
        <v>0</v>
      </c>
      <c r="F65" s="1">
        <v>1</v>
      </c>
      <c r="G65" s="1">
        <v>0</v>
      </c>
      <c r="H65" s="1">
        <v>5</v>
      </c>
      <c r="O65" s="1">
        <f t="shared" si="36"/>
        <v>1</v>
      </c>
      <c r="P65" s="1">
        <f t="shared" si="16"/>
        <v>0</v>
      </c>
      <c r="Q65" s="1">
        <f t="shared" si="17"/>
        <v>0</v>
      </c>
      <c r="R65" s="1">
        <f t="shared" si="18"/>
        <v>1</v>
      </c>
      <c r="S65" s="1">
        <f t="shared" si="19"/>
        <v>0</v>
      </c>
      <c r="T65" s="1">
        <f t="shared" si="20"/>
        <v>5</v>
      </c>
      <c r="U65" s="2" t="s">
        <v>690</v>
      </c>
      <c r="V65" s="2" t="s">
        <v>690</v>
      </c>
      <c r="W65" s="1">
        <f t="shared" si="14"/>
        <v>1</v>
      </c>
      <c r="Y65" s="1">
        <v>1</v>
      </c>
    </row>
    <row r="66" spans="1:25" x14ac:dyDescent="0.15">
      <c r="A66" s="3" t="s">
        <v>294</v>
      </c>
      <c r="B66" s="3">
        <f t="shared" si="11"/>
        <v>3</v>
      </c>
      <c r="C66" s="1">
        <f t="shared" si="12"/>
        <v>3</v>
      </c>
      <c r="D66" s="1">
        <v>1</v>
      </c>
      <c r="E66" s="1">
        <v>2</v>
      </c>
      <c r="F66" s="1">
        <v>0</v>
      </c>
      <c r="G66" s="1">
        <v>2</v>
      </c>
      <c r="H66" s="1">
        <v>0</v>
      </c>
      <c r="I66" s="1">
        <f t="shared" si="13"/>
        <v>3</v>
      </c>
      <c r="J66" s="1">
        <v>2</v>
      </c>
      <c r="K66" s="1">
        <v>1</v>
      </c>
      <c r="L66" s="1">
        <v>0</v>
      </c>
      <c r="M66" s="1">
        <v>4</v>
      </c>
      <c r="N66" s="1">
        <v>1</v>
      </c>
      <c r="O66" s="1">
        <f t="shared" si="36"/>
        <v>6</v>
      </c>
      <c r="P66" s="1">
        <f t="shared" si="16"/>
        <v>3</v>
      </c>
      <c r="Q66" s="1">
        <f t="shared" si="17"/>
        <v>3</v>
      </c>
      <c r="R66" s="1">
        <f t="shared" si="18"/>
        <v>0</v>
      </c>
      <c r="S66" s="1">
        <f t="shared" si="19"/>
        <v>6</v>
      </c>
      <c r="T66" s="1">
        <f t="shared" si="20"/>
        <v>1</v>
      </c>
      <c r="U66" s="2" t="s">
        <v>691</v>
      </c>
      <c r="V66" s="2" t="s">
        <v>564</v>
      </c>
      <c r="W66" s="1">
        <f t="shared" si="14"/>
        <v>3</v>
      </c>
      <c r="X66" s="1">
        <v>3</v>
      </c>
    </row>
    <row r="67" spans="1:25" x14ac:dyDescent="0.15">
      <c r="A67" s="3" t="s">
        <v>295</v>
      </c>
      <c r="B67" s="3">
        <f t="shared" si="11"/>
        <v>1</v>
      </c>
      <c r="C67" s="1">
        <f t="shared" si="12"/>
        <v>1</v>
      </c>
      <c r="D67" s="1">
        <v>1</v>
      </c>
      <c r="E67" s="1">
        <v>0</v>
      </c>
      <c r="F67" s="1">
        <v>0</v>
      </c>
      <c r="G67" s="1">
        <v>5</v>
      </c>
      <c r="H67" s="1">
        <v>2</v>
      </c>
      <c r="O67" s="1">
        <f t="shared" si="36"/>
        <v>1</v>
      </c>
      <c r="P67" s="1">
        <f t="shared" si="16"/>
        <v>1</v>
      </c>
      <c r="Q67" s="1">
        <f t="shared" si="17"/>
        <v>0</v>
      </c>
      <c r="R67" s="1">
        <f t="shared" si="18"/>
        <v>0</v>
      </c>
      <c r="S67" s="1">
        <f t="shared" si="19"/>
        <v>5</v>
      </c>
      <c r="T67" s="1">
        <f t="shared" si="20"/>
        <v>2</v>
      </c>
      <c r="U67" s="2" t="s">
        <v>695</v>
      </c>
      <c r="V67" s="2" t="s">
        <v>695</v>
      </c>
      <c r="W67" s="1">
        <f t="shared" si="14"/>
        <v>1</v>
      </c>
      <c r="X67" s="1">
        <v>1</v>
      </c>
    </row>
    <row r="68" spans="1:25" x14ac:dyDescent="0.15">
      <c r="A68" s="3" t="s">
        <v>111</v>
      </c>
      <c r="B68" s="3">
        <f t="shared" si="11"/>
        <v>1</v>
      </c>
      <c r="C68" s="1">
        <f t="shared" si="12"/>
        <v>1</v>
      </c>
      <c r="D68" s="1">
        <v>1</v>
      </c>
      <c r="E68" s="1">
        <v>0</v>
      </c>
      <c r="F68" s="1">
        <v>0</v>
      </c>
      <c r="G68" s="1">
        <v>3</v>
      </c>
      <c r="H68" s="1">
        <v>2</v>
      </c>
      <c r="I68" s="1">
        <f t="shared" si="13"/>
        <v>1</v>
      </c>
      <c r="J68" s="1">
        <v>0</v>
      </c>
      <c r="K68" s="1">
        <v>1</v>
      </c>
      <c r="L68" s="1">
        <v>0</v>
      </c>
      <c r="M68" s="1">
        <v>1</v>
      </c>
      <c r="N68" s="1">
        <v>1</v>
      </c>
      <c r="O68" s="1">
        <f t="shared" si="36"/>
        <v>2</v>
      </c>
      <c r="P68" s="1">
        <f t="shared" si="16"/>
        <v>1</v>
      </c>
      <c r="Q68" s="1">
        <f t="shared" si="17"/>
        <v>1</v>
      </c>
      <c r="R68" s="1">
        <f t="shared" si="18"/>
        <v>0</v>
      </c>
      <c r="S68" s="1">
        <f t="shared" si="19"/>
        <v>4</v>
      </c>
      <c r="T68" s="1">
        <f t="shared" si="20"/>
        <v>3</v>
      </c>
      <c r="U68" s="2" t="s">
        <v>684</v>
      </c>
      <c r="V68" s="2" t="s">
        <v>684</v>
      </c>
      <c r="W68" s="1">
        <f t="shared" si="14"/>
        <v>1</v>
      </c>
      <c r="X68" s="1">
        <v>1</v>
      </c>
    </row>
    <row r="69" spans="1:25" x14ac:dyDescent="0.15">
      <c r="A69" s="3" t="s">
        <v>112</v>
      </c>
      <c r="B69" s="3">
        <f t="shared" si="11"/>
        <v>2</v>
      </c>
      <c r="C69" s="1">
        <f t="shared" si="12"/>
        <v>1</v>
      </c>
      <c r="D69" s="1">
        <v>1</v>
      </c>
      <c r="E69" s="1">
        <v>0</v>
      </c>
      <c r="F69" s="1">
        <v>0</v>
      </c>
      <c r="G69" s="1">
        <v>1</v>
      </c>
      <c r="H69" s="1">
        <v>0</v>
      </c>
      <c r="I69" s="1">
        <f t="shared" si="13"/>
        <v>1</v>
      </c>
      <c r="J69" s="1">
        <v>0</v>
      </c>
      <c r="K69" s="1">
        <v>0</v>
      </c>
      <c r="L69" s="1">
        <v>1</v>
      </c>
      <c r="M69" s="1">
        <v>1</v>
      </c>
      <c r="N69" s="1">
        <v>3</v>
      </c>
      <c r="O69" s="1">
        <f t="shared" si="36"/>
        <v>2</v>
      </c>
      <c r="P69" s="1">
        <f t="shared" si="16"/>
        <v>1</v>
      </c>
      <c r="Q69" s="1">
        <f t="shared" si="17"/>
        <v>0</v>
      </c>
      <c r="R69" s="1">
        <f t="shared" si="18"/>
        <v>1</v>
      </c>
      <c r="S69" s="1">
        <f t="shared" si="19"/>
        <v>2</v>
      </c>
      <c r="T69" s="1">
        <f t="shared" si="20"/>
        <v>3</v>
      </c>
      <c r="U69" s="2" t="s">
        <v>696</v>
      </c>
      <c r="V69" s="2" t="s">
        <v>672</v>
      </c>
      <c r="W69" s="1">
        <f t="shared" si="14"/>
        <v>2</v>
      </c>
      <c r="X69" s="1">
        <v>1</v>
      </c>
      <c r="Y69" s="1">
        <v>1</v>
      </c>
    </row>
    <row r="70" spans="1:25" x14ac:dyDescent="0.15">
      <c r="A70" s="3" t="s">
        <v>296</v>
      </c>
      <c r="B70" s="3">
        <f t="shared" si="11"/>
        <v>2</v>
      </c>
      <c r="C70" s="1">
        <f t="shared" si="12"/>
        <v>1</v>
      </c>
      <c r="D70" s="1">
        <v>0</v>
      </c>
      <c r="E70" s="1">
        <v>0</v>
      </c>
      <c r="F70" s="1">
        <v>1</v>
      </c>
      <c r="G70" s="1">
        <v>1</v>
      </c>
      <c r="H70" s="1">
        <v>2</v>
      </c>
      <c r="I70" s="1">
        <f t="shared" si="13"/>
        <v>3</v>
      </c>
      <c r="J70" s="1">
        <v>0</v>
      </c>
      <c r="K70" s="1">
        <v>2</v>
      </c>
      <c r="L70" s="1">
        <v>1</v>
      </c>
      <c r="M70" s="1">
        <v>2</v>
      </c>
      <c r="N70" s="1">
        <v>4</v>
      </c>
      <c r="O70" s="1">
        <f t="shared" si="36"/>
        <v>4</v>
      </c>
      <c r="P70" s="1">
        <f t="shared" si="16"/>
        <v>0</v>
      </c>
      <c r="Q70" s="1">
        <f t="shared" si="17"/>
        <v>2</v>
      </c>
      <c r="R70" s="1">
        <f t="shared" si="18"/>
        <v>2</v>
      </c>
      <c r="S70" s="1">
        <f t="shared" si="19"/>
        <v>3</v>
      </c>
      <c r="T70" s="1">
        <f t="shared" si="20"/>
        <v>6</v>
      </c>
      <c r="U70" s="2" t="s">
        <v>555</v>
      </c>
      <c r="V70" s="2" t="s">
        <v>558</v>
      </c>
      <c r="W70" s="1">
        <f t="shared" si="14"/>
        <v>2</v>
      </c>
      <c r="Y70" s="1">
        <v>2</v>
      </c>
    </row>
    <row r="71" spans="1:25" x14ac:dyDescent="0.15">
      <c r="A71" s="3" t="s">
        <v>116</v>
      </c>
      <c r="B71" s="3">
        <f t="shared" si="11"/>
        <v>1</v>
      </c>
      <c r="C71" s="1">
        <f t="shared" si="12"/>
        <v>1</v>
      </c>
      <c r="D71" s="1">
        <v>0</v>
      </c>
      <c r="E71" s="1">
        <v>1</v>
      </c>
      <c r="F71" s="1">
        <v>0</v>
      </c>
      <c r="G71" s="1">
        <v>1</v>
      </c>
      <c r="H71" s="1">
        <v>1</v>
      </c>
      <c r="I71" s="1">
        <f t="shared" si="13"/>
        <v>1</v>
      </c>
      <c r="J71" s="1">
        <v>0</v>
      </c>
      <c r="K71" s="1">
        <v>0</v>
      </c>
      <c r="L71" s="1">
        <v>1</v>
      </c>
      <c r="M71" s="1">
        <v>0</v>
      </c>
      <c r="N71" s="1">
        <v>1</v>
      </c>
      <c r="O71" s="1">
        <f t="shared" si="36"/>
        <v>2</v>
      </c>
      <c r="P71" s="1">
        <f t="shared" si="16"/>
        <v>0</v>
      </c>
      <c r="Q71" s="1">
        <f t="shared" si="17"/>
        <v>1</v>
      </c>
      <c r="R71" s="1">
        <f t="shared" si="18"/>
        <v>1</v>
      </c>
      <c r="S71" s="1">
        <f t="shared" si="19"/>
        <v>1</v>
      </c>
      <c r="T71" s="1">
        <f t="shared" si="20"/>
        <v>2</v>
      </c>
      <c r="U71" s="2" t="s">
        <v>677</v>
      </c>
      <c r="V71" s="2" t="s">
        <v>677</v>
      </c>
      <c r="W71" s="1">
        <f t="shared" si="14"/>
        <v>1</v>
      </c>
      <c r="Y71" s="1">
        <v>1</v>
      </c>
    </row>
    <row r="72" spans="1:25" x14ac:dyDescent="0.15">
      <c r="A72" s="3" t="s">
        <v>297</v>
      </c>
      <c r="B72" s="3">
        <f t="shared" si="11"/>
        <v>1</v>
      </c>
      <c r="I72" s="1">
        <f t="shared" si="13"/>
        <v>1</v>
      </c>
      <c r="J72" s="1">
        <v>0</v>
      </c>
      <c r="K72" s="1">
        <v>0</v>
      </c>
      <c r="L72" s="1">
        <v>1</v>
      </c>
      <c r="M72" s="1">
        <v>1</v>
      </c>
      <c r="N72" s="1">
        <v>3</v>
      </c>
      <c r="O72" s="1">
        <f t="shared" si="36"/>
        <v>1</v>
      </c>
      <c r="P72" s="1">
        <f t="shared" si="16"/>
        <v>0</v>
      </c>
      <c r="Q72" s="1">
        <f t="shared" si="17"/>
        <v>0</v>
      </c>
      <c r="R72" s="1">
        <f t="shared" si="18"/>
        <v>1</v>
      </c>
      <c r="S72" s="1">
        <f t="shared" si="19"/>
        <v>1</v>
      </c>
      <c r="T72" s="1">
        <f t="shared" si="20"/>
        <v>3</v>
      </c>
      <c r="U72" s="2" t="s">
        <v>663</v>
      </c>
      <c r="V72" s="2" t="s">
        <v>663</v>
      </c>
      <c r="W72" s="1">
        <f t="shared" si="14"/>
        <v>1</v>
      </c>
      <c r="Y72" s="1">
        <v>1</v>
      </c>
    </row>
    <row r="73" spans="1:25" x14ac:dyDescent="0.15">
      <c r="A73" s="3" t="s">
        <v>118</v>
      </c>
      <c r="B73" s="3">
        <f t="shared" si="11"/>
        <v>2</v>
      </c>
      <c r="C73" s="1">
        <f t="shared" si="12"/>
        <v>1</v>
      </c>
      <c r="D73" s="1">
        <v>0</v>
      </c>
      <c r="E73" s="1">
        <v>0</v>
      </c>
      <c r="F73" s="1">
        <v>1</v>
      </c>
      <c r="G73" s="1">
        <v>0</v>
      </c>
      <c r="H73" s="1">
        <v>1</v>
      </c>
      <c r="I73" s="1">
        <f t="shared" si="13"/>
        <v>1</v>
      </c>
      <c r="J73" s="1">
        <v>1</v>
      </c>
      <c r="K73" s="1">
        <v>0</v>
      </c>
      <c r="L73" s="1">
        <v>0</v>
      </c>
      <c r="M73" s="1">
        <v>1</v>
      </c>
      <c r="N73" s="1">
        <v>0</v>
      </c>
      <c r="O73" s="1">
        <f t="shared" si="36"/>
        <v>2</v>
      </c>
      <c r="P73" s="1">
        <f t="shared" si="16"/>
        <v>1</v>
      </c>
      <c r="Q73" s="1">
        <f t="shared" si="17"/>
        <v>0</v>
      </c>
      <c r="R73" s="1">
        <f t="shared" si="18"/>
        <v>1</v>
      </c>
      <c r="S73" s="1">
        <f t="shared" si="19"/>
        <v>1</v>
      </c>
      <c r="T73" s="1">
        <f t="shared" si="20"/>
        <v>1</v>
      </c>
      <c r="U73" s="2" t="s">
        <v>558</v>
      </c>
      <c r="V73" s="2" t="s">
        <v>704</v>
      </c>
      <c r="W73" s="1">
        <f t="shared" si="14"/>
        <v>2</v>
      </c>
      <c r="X73" s="1">
        <v>1</v>
      </c>
      <c r="Y73" s="1">
        <v>1</v>
      </c>
    </row>
    <row r="74" spans="1:25" x14ac:dyDescent="0.15">
      <c r="A74" s="3" t="s">
        <v>298</v>
      </c>
      <c r="B74" s="3">
        <f t="shared" si="11"/>
        <v>1</v>
      </c>
      <c r="C74" s="1">
        <f t="shared" si="12"/>
        <v>1</v>
      </c>
      <c r="D74" s="1">
        <v>0</v>
      </c>
      <c r="E74" s="1">
        <v>0</v>
      </c>
      <c r="F74" s="1">
        <v>1</v>
      </c>
      <c r="G74" s="1">
        <v>0</v>
      </c>
      <c r="H74" s="1">
        <v>1</v>
      </c>
      <c r="O74" s="1">
        <f t="shared" si="36"/>
        <v>1</v>
      </c>
      <c r="P74" s="1">
        <f t="shared" si="16"/>
        <v>0</v>
      </c>
      <c r="Q74" s="1">
        <f t="shared" si="17"/>
        <v>0</v>
      </c>
      <c r="R74" s="1">
        <f t="shared" si="18"/>
        <v>1</v>
      </c>
      <c r="S74" s="1">
        <f t="shared" si="19"/>
        <v>0</v>
      </c>
      <c r="T74" s="1">
        <f t="shared" si="20"/>
        <v>1</v>
      </c>
      <c r="U74" s="2" t="s">
        <v>662</v>
      </c>
      <c r="V74" s="2" t="s">
        <v>662</v>
      </c>
      <c r="W74" s="1">
        <f t="shared" si="14"/>
        <v>1</v>
      </c>
      <c r="Y74" s="1">
        <v>1</v>
      </c>
    </row>
    <row r="75" spans="1:25" x14ac:dyDescent="0.15">
      <c r="A75" s="3" t="s">
        <v>129</v>
      </c>
      <c r="B75" s="3">
        <f t="shared" si="11"/>
        <v>1</v>
      </c>
      <c r="I75" s="1">
        <f t="shared" si="13"/>
        <v>1</v>
      </c>
      <c r="J75" s="1">
        <v>1</v>
      </c>
      <c r="K75" s="1">
        <v>0</v>
      </c>
      <c r="L75" s="1">
        <v>0</v>
      </c>
      <c r="M75" s="1">
        <v>3</v>
      </c>
      <c r="N75" s="1">
        <v>2</v>
      </c>
      <c r="O75" s="1">
        <f t="shared" si="36"/>
        <v>1</v>
      </c>
      <c r="P75" s="1">
        <f t="shared" si="16"/>
        <v>1</v>
      </c>
      <c r="Q75" s="1">
        <f t="shared" si="17"/>
        <v>0</v>
      </c>
      <c r="R75" s="1">
        <f t="shared" si="18"/>
        <v>0</v>
      </c>
      <c r="S75" s="1">
        <f t="shared" si="19"/>
        <v>3</v>
      </c>
      <c r="T75" s="1">
        <f t="shared" si="20"/>
        <v>2</v>
      </c>
      <c r="U75" s="2" t="s">
        <v>686</v>
      </c>
      <c r="V75" s="2" t="s">
        <v>686</v>
      </c>
      <c r="W75" s="1">
        <f t="shared" si="14"/>
        <v>1</v>
      </c>
      <c r="X75" s="1">
        <v>1</v>
      </c>
    </row>
    <row r="76" spans="1:25" x14ac:dyDescent="0.15">
      <c r="A76" s="3" t="s">
        <v>374</v>
      </c>
      <c r="B76" s="3">
        <f>W76</f>
        <v>1</v>
      </c>
      <c r="I76" s="1">
        <f t="shared" si="13"/>
        <v>1</v>
      </c>
      <c r="J76" s="1">
        <v>1</v>
      </c>
      <c r="K76" s="1">
        <v>0</v>
      </c>
      <c r="L76" s="1">
        <v>0</v>
      </c>
      <c r="M76" s="1">
        <v>4</v>
      </c>
      <c r="N76" s="1">
        <v>1</v>
      </c>
      <c r="O76" s="1">
        <f t="shared" ref="O76:T77" si="37">C76+I76</f>
        <v>1</v>
      </c>
      <c r="P76" s="1">
        <f t="shared" si="37"/>
        <v>1</v>
      </c>
      <c r="Q76" s="1">
        <f t="shared" si="37"/>
        <v>0</v>
      </c>
      <c r="R76" s="1">
        <f t="shared" si="37"/>
        <v>0</v>
      </c>
      <c r="S76" s="1">
        <f t="shared" si="37"/>
        <v>4</v>
      </c>
      <c r="T76" s="1">
        <f t="shared" si="37"/>
        <v>1</v>
      </c>
      <c r="U76" s="2" t="s">
        <v>687</v>
      </c>
      <c r="V76" s="2" t="s">
        <v>687</v>
      </c>
      <c r="W76" s="1">
        <f t="shared" si="14"/>
        <v>1</v>
      </c>
      <c r="X76" s="1">
        <v>1</v>
      </c>
    </row>
    <row r="77" spans="1:25" x14ac:dyDescent="0.15">
      <c r="A77" s="3" t="s">
        <v>131</v>
      </c>
      <c r="B77" s="3">
        <f>W77</f>
        <v>2</v>
      </c>
      <c r="C77" s="1">
        <f>IF(SUM(D77:F77)&gt;0,SUM(D77:F77)," ")</f>
        <v>2</v>
      </c>
      <c r="D77" s="1">
        <v>1</v>
      </c>
      <c r="E77" s="1">
        <v>1</v>
      </c>
      <c r="F77" s="1">
        <v>0</v>
      </c>
      <c r="G77" s="1">
        <v>4</v>
      </c>
      <c r="H77" s="1">
        <v>2</v>
      </c>
      <c r="I77" s="1">
        <f t="shared" si="13"/>
        <v>1</v>
      </c>
      <c r="J77" s="1">
        <v>1</v>
      </c>
      <c r="K77" s="1">
        <v>0</v>
      </c>
      <c r="L77" s="1">
        <v>0</v>
      </c>
      <c r="M77" s="1">
        <v>3</v>
      </c>
      <c r="N77" s="1">
        <v>1</v>
      </c>
      <c r="O77" s="1">
        <f t="shared" si="37"/>
        <v>3</v>
      </c>
      <c r="P77" s="1">
        <f t="shared" si="37"/>
        <v>2</v>
      </c>
      <c r="Q77" s="1">
        <f t="shared" si="37"/>
        <v>1</v>
      </c>
      <c r="R77" s="1">
        <f t="shared" si="37"/>
        <v>0</v>
      </c>
      <c r="S77" s="1">
        <f t="shared" si="37"/>
        <v>7</v>
      </c>
      <c r="T77" s="1">
        <f t="shared" si="37"/>
        <v>3</v>
      </c>
      <c r="U77" s="2" t="s">
        <v>687</v>
      </c>
      <c r="V77" s="26" t="s">
        <v>563</v>
      </c>
      <c r="W77" s="1">
        <f t="shared" ref="W77:W104" si="38">X77+Y77</f>
        <v>2</v>
      </c>
      <c r="X77" s="1">
        <v>2</v>
      </c>
    </row>
    <row r="78" spans="1:25" x14ac:dyDescent="0.15">
      <c r="A78" s="3" t="s">
        <v>132</v>
      </c>
      <c r="B78" s="3">
        <f t="shared" si="11"/>
        <v>4</v>
      </c>
      <c r="C78" s="1">
        <f t="shared" si="12"/>
        <v>3</v>
      </c>
      <c r="D78" s="1">
        <v>0</v>
      </c>
      <c r="E78" s="1">
        <v>1</v>
      </c>
      <c r="F78" s="1">
        <v>2</v>
      </c>
      <c r="G78" s="1">
        <v>0</v>
      </c>
      <c r="H78" s="1">
        <v>3</v>
      </c>
      <c r="I78" s="1">
        <f t="shared" si="13"/>
        <v>2</v>
      </c>
      <c r="J78" s="1">
        <v>2</v>
      </c>
      <c r="K78" s="1">
        <v>0</v>
      </c>
      <c r="L78" s="1">
        <v>0</v>
      </c>
      <c r="M78" s="1">
        <v>3</v>
      </c>
      <c r="N78" s="1">
        <v>1</v>
      </c>
      <c r="O78" s="1">
        <f>C78+I78</f>
        <v>5</v>
      </c>
      <c r="P78" s="1">
        <f t="shared" si="16"/>
        <v>2</v>
      </c>
      <c r="Q78" s="1">
        <f t="shared" si="17"/>
        <v>1</v>
      </c>
      <c r="R78" s="1">
        <f t="shared" si="18"/>
        <v>2</v>
      </c>
      <c r="S78" s="1">
        <f t="shared" si="19"/>
        <v>3</v>
      </c>
      <c r="T78" s="1">
        <f t="shared" si="20"/>
        <v>4</v>
      </c>
      <c r="U78" s="2" t="s">
        <v>697</v>
      </c>
      <c r="V78" s="2" t="s">
        <v>688</v>
      </c>
      <c r="W78" s="1">
        <f t="shared" si="38"/>
        <v>4</v>
      </c>
      <c r="X78" s="1">
        <v>2</v>
      </c>
      <c r="Y78" s="1">
        <v>2</v>
      </c>
    </row>
    <row r="79" spans="1:25" x14ac:dyDescent="0.15">
      <c r="A79" s="3" t="s">
        <v>299</v>
      </c>
      <c r="B79" s="3">
        <f t="shared" si="11"/>
        <v>4</v>
      </c>
      <c r="C79" s="1">
        <f t="shared" si="12"/>
        <v>4</v>
      </c>
      <c r="D79" s="1">
        <v>1</v>
      </c>
      <c r="E79" s="1">
        <v>2</v>
      </c>
      <c r="F79" s="1">
        <v>1</v>
      </c>
      <c r="G79" s="1">
        <v>9</v>
      </c>
      <c r="H79" s="1">
        <v>7</v>
      </c>
      <c r="I79" s="1">
        <f t="shared" si="13"/>
        <v>5</v>
      </c>
      <c r="J79" s="1">
        <v>0</v>
      </c>
      <c r="K79" s="1">
        <v>3</v>
      </c>
      <c r="L79" s="1">
        <v>2</v>
      </c>
      <c r="M79" s="1">
        <v>2</v>
      </c>
      <c r="N79" s="1">
        <v>6</v>
      </c>
      <c r="O79" s="1">
        <f>C79+I79</f>
        <v>9</v>
      </c>
      <c r="P79" s="1">
        <f t="shared" si="16"/>
        <v>1</v>
      </c>
      <c r="Q79" s="1">
        <f t="shared" si="17"/>
        <v>5</v>
      </c>
      <c r="R79" s="1">
        <f t="shared" si="18"/>
        <v>3</v>
      </c>
      <c r="S79" s="1">
        <f t="shared" si="19"/>
        <v>11</v>
      </c>
      <c r="T79" s="1">
        <f t="shared" si="20"/>
        <v>13</v>
      </c>
      <c r="U79" s="2" t="s">
        <v>698</v>
      </c>
      <c r="V79" s="26" t="s">
        <v>562</v>
      </c>
      <c r="W79" s="1">
        <f t="shared" si="38"/>
        <v>4</v>
      </c>
      <c r="X79" s="1">
        <v>1</v>
      </c>
      <c r="Y79" s="1">
        <v>3</v>
      </c>
    </row>
    <row r="80" spans="1:25" x14ac:dyDescent="0.15">
      <c r="A80" s="3" t="s">
        <v>300</v>
      </c>
      <c r="B80" s="3">
        <f t="shared" si="11"/>
        <v>1</v>
      </c>
      <c r="C80" s="1">
        <f t="shared" si="12"/>
        <v>1</v>
      </c>
      <c r="D80" s="1">
        <v>1</v>
      </c>
      <c r="E80" s="1">
        <v>0</v>
      </c>
      <c r="F80" s="1">
        <v>0</v>
      </c>
      <c r="G80" s="1">
        <v>2</v>
      </c>
      <c r="H80" s="1">
        <v>1</v>
      </c>
      <c r="O80" s="1">
        <f>C80+I80</f>
        <v>1</v>
      </c>
      <c r="P80" s="1">
        <f t="shared" si="16"/>
        <v>1</v>
      </c>
      <c r="Q80" s="1">
        <f t="shared" si="17"/>
        <v>0</v>
      </c>
      <c r="R80" s="1">
        <f t="shared" si="18"/>
        <v>0</v>
      </c>
      <c r="S80" s="1">
        <f t="shared" si="19"/>
        <v>2</v>
      </c>
      <c r="T80" s="1">
        <f t="shared" si="20"/>
        <v>1</v>
      </c>
      <c r="U80" s="2" t="s">
        <v>699</v>
      </c>
      <c r="V80" s="2" t="s">
        <v>699</v>
      </c>
      <c r="W80" s="1">
        <f t="shared" si="38"/>
        <v>1</v>
      </c>
      <c r="X80" s="1">
        <v>1</v>
      </c>
    </row>
    <row r="81" spans="1:25" x14ac:dyDescent="0.15">
      <c r="A81" s="3" t="s">
        <v>134</v>
      </c>
      <c r="B81" s="3">
        <f t="shared" si="11"/>
        <v>3</v>
      </c>
      <c r="C81" s="1">
        <f t="shared" si="12"/>
        <v>3</v>
      </c>
      <c r="D81" s="1">
        <v>2</v>
      </c>
      <c r="E81" s="1">
        <v>0</v>
      </c>
      <c r="F81" s="1">
        <v>1</v>
      </c>
      <c r="G81" s="1">
        <v>7</v>
      </c>
      <c r="H81" s="1">
        <v>5</v>
      </c>
      <c r="O81" s="1">
        <f>C81+I81</f>
        <v>3</v>
      </c>
      <c r="P81" s="1">
        <f t="shared" si="16"/>
        <v>2</v>
      </c>
      <c r="Q81" s="1">
        <f t="shared" si="17"/>
        <v>0</v>
      </c>
      <c r="R81" s="1">
        <f t="shared" si="18"/>
        <v>1</v>
      </c>
      <c r="S81" s="1">
        <f t="shared" si="19"/>
        <v>7</v>
      </c>
      <c r="T81" s="1">
        <f t="shared" si="20"/>
        <v>5</v>
      </c>
      <c r="U81" s="2" t="s">
        <v>700</v>
      </c>
      <c r="V81" s="2" t="s">
        <v>663</v>
      </c>
      <c r="W81" s="1">
        <f t="shared" si="38"/>
        <v>3</v>
      </c>
      <c r="X81" s="1">
        <v>2</v>
      </c>
      <c r="Y81" s="1">
        <v>1</v>
      </c>
    </row>
    <row r="82" spans="1:25" x14ac:dyDescent="0.15">
      <c r="A82" s="3" t="s">
        <v>301</v>
      </c>
      <c r="B82" s="3">
        <f t="shared" ref="B82:B105" si="39">W82</f>
        <v>1</v>
      </c>
      <c r="C82" s="1">
        <f t="shared" ref="C82:C105" si="40">IF(SUM(D82:F82)&gt;0,SUM(D82:F82)," ")</f>
        <v>1</v>
      </c>
      <c r="D82" s="1">
        <v>0</v>
      </c>
      <c r="E82" s="1">
        <v>0</v>
      </c>
      <c r="F82" s="1">
        <v>1</v>
      </c>
      <c r="G82" s="1">
        <v>0</v>
      </c>
      <c r="H82" s="1">
        <v>1</v>
      </c>
      <c r="O82" s="1">
        <f t="shared" ref="O82:O105" si="41">C82+I82</f>
        <v>1</v>
      </c>
      <c r="P82" s="1">
        <f t="shared" si="16"/>
        <v>0</v>
      </c>
      <c r="Q82" s="1">
        <f t="shared" si="17"/>
        <v>0</v>
      </c>
      <c r="R82" s="1">
        <f t="shared" si="18"/>
        <v>1</v>
      </c>
      <c r="S82" s="1">
        <f t="shared" si="19"/>
        <v>0</v>
      </c>
      <c r="T82" s="1">
        <f t="shared" si="20"/>
        <v>1</v>
      </c>
      <c r="U82" s="2" t="s">
        <v>701</v>
      </c>
      <c r="V82" s="2" t="s">
        <v>701</v>
      </c>
      <c r="W82" s="1">
        <f t="shared" si="38"/>
        <v>1</v>
      </c>
      <c r="Y82" s="1">
        <v>1</v>
      </c>
    </row>
    <row r="83" spans="1:25" x14ac:dyDescent="0.15">
      <c r="A83" s="3" t="s">
        <v>302</v>
      </c>
      <c r="B83" s="3">
        <f t="shared" si="39"/>
        <v>1</v>
      </c>
      <c r="C83" s="1">
        <f t="shared" si="40"/>
        <v>1</v>
      </c>
      <c r="D83" s="1">
        <v>0</v>
      </c>
      <c r="E83" s="1">
        <v>0</v>
      </c>
      <c r="F83" s="1">
        <v>1</v>
      </c>
      <c r="G83" s="1">
        <v>0</v>
      </c>
      <c r="H83" s="1">
        <v>2</v>
      </c>
      <c r="I83" s="1">
        <f t="shared" ref="I83:I104" si="42">IF(SUM(J83:L83)&gt;0,SUM(J83:L83)," ")</f>
        <v>1</v>
      </c>
      <c r="J83" s="1">
        <v>0</v>
      </c>
      <c r="K83" s="1">
        <v>1</v>
      </c>
      <c r="L83" s="1">
        <v>0</v>
      </c>
      <c r="M83" s="1">
        <v>1</v>
      </c>
      <c r="N83" s="1">
        <v>1</v>
      </c>
      <c r="O83" s="1">
        <f t="shared" si="41"/>
        <v>2</v>
      </c>
      <c r="P83" s="1">
        <f t="shared" si="16"/>
        <v>0</v>
      </c>
      <c r="Q83" s="1">
        <f t="shared" si="17"/>
        <v>1</v>
      </c>
      <c r="R83" s="1">
        <f t="shared" si="18"/>
        <v>1</v>
      </c>
      <c r="S83" s="1">
        <f t="shared" si="19"/>
        <v>1</v>
      </c>
      <c r="T83" s="1">
        <f t="shared" si="20"/>
        <v>3</v>
      </c>
      <c r="U83" s="2" t="s">
        <v>684</v>
      </c>
      <c r="V83" s="2" t="s">
        <v>684</v>
      </c>
      <c r="W83" s="1">
        <f t="shared" si="38"/>
        <v>1</v>
      </c>
      <c r="Y83" s="1">
        <v>1</v>
      </c>
    </row>
    <row r="84" spans="1:25" x14ac:dyDescent="0.15">
      <c r="A84" s="3" t="s">
        <v>303</v>
      </c>
      <c r="B84" s="3">
        <f t="shared" si="39"/>
        <v>1</v>
      </c>
      <c r="C84" s="1">
        <f t="shared" si="40"/>
        <v>1</v>
      </c>
      <c r="D84" s="1">
        <v>0</v>
      </c>
      <c r="E84" s="1">
        <v>0</v>
      </c>
      <c r="F84" s="1">
        <v>1</v>
      </c>
      <c r="G84" s="1">
        <v>1</v>
      </c>
      <c r="H84" s="1">
        <v>6</v>
      </c>
      <c r="I84" s="1">
        <f t="shared" si="42"/>
        <v>1</v>
      </c>
      <c r="J84" s="1">
        <v>0</v>
      </c>
      <c r="K84" s="1">
        <v>0</v>
      </c>
      <c r="L84" s="1">
        <v>1</v>
      </c>
      <c r="M84" s="1">
        <v>1</v>
      </c>
      <c r="N84" s="1">
        <v>5</v>
      </c>
      <c r="O84" s="1">
        <f t="shared" si="41"/>
        <v>2</v>
      </c>
      <c r="P84" s="1">
        <f t="shared" si="16"/>
        <v>0</v>
      </c>
      <c r="Q84" s="1">
        <f t="shared" si="17"/>
        <v>0</v>
      </c>
      <c r="R84" s="1">
        <f t="shared" si="18"/>
        <v>2</v>
      </c>
      <c r="S84" s="1">
        <f t="shared" si="19"/>
        <v>2</v>
      </c>
      <c r="T84" s="1">
        <f t="shared" si="20"/>
        <v>11</v>
      </c>
      <c r="U84" s="2" t="s">
        <v>667</v>
      </c>
      <c r="V84" s="2" t="s">
        <v>667</v>
      </c>
      <c r="W84" s="1">
        <f t="shared" si="38"/>
        <v>1</v>
      </c>
      <c r="Y84" s="1">
        <v>1</v>
      </c>
    </row>
    <row r="85" spans="1:25" x14ac:dyDescent="0.15">
      <c r="A85" s="3" t="s">
        <v>140</v>
      </c>
      <c r="B85" s="3">
        <f t="shared" si="39"/>
        <v>1</v>
      </c>
      <c r="I85" s="1">
        <f t="shared" si="42"/>
        <v>1</v>
      </c>
      <c r="J85" s="1">
        <v>0</v>
      </c>
      <c r="K85" s="1">
        <v>0</v>
      </c>
      <c r="L85" s="1">
        <v>1</v>
      </c>
      <c r="M85" s="1">
        <v>1</v>
      </c>
      <c r="N85" s="1">
        <v>2</v>
      </c>
      <c r="O85" s="1">
        <f t="shared" si="41"/>
        <v>1</v>
      </c>
      <c r="P85" s="1">
        <f t="shared" ref="P85" si="43">D85+J85</f>
        <v>0</v>
      </c>
      <c r="Q85" s="1">
        <f t="shared" ref="Q85" si="44">E85+K85</f>
        <v>0</v>
      </c>
      <c r="R85" s="1">
        <f t="shared" ref="R85" si="45">F85+L85</f>
        <v>1</v>
      </c>
      <c r="S85" s="1">
        <f t="shared" ref="S85" si="46">G85+M85</f>
        <v>1</v>
      </c>
      <c r="T85" s="1">
        <f t="shared" ref="T85" si="47">H85+N85</f>
        <v>2</v>
      </c>
      <c r="U85" s="26" t="s">
        <v>611</v>
      </c>
      <c r="V85" s="26" t="s">
        <v>611</v>
      </c>
      <c r="W85" s="1">
        <f t="shared" si="38"/>
        <v>1</v>
      </c>
      <c r="Y85" s="1">
        <v>1</v>
      </c>
    </row>
    <row r="86" spans="1:25" x14ac:dyDescent="0.15">
      <c r="A86" s="3" t="s">
        <v>141</v>
      </c>
      <c r="B86" s="3">
        <f t="shared" si="39"/>
        <v>2</v>
      </c>
      <c r="C86" s="1">
        <f t="shared" si="40"/>
        <v>1</v>
      </c>
      <c r="D86" s="1">
        <v>0</v>
      </c>
      <c r="E86" s="1">
        <v>1</v>
      </c>
      <c r="F86" s="1">
        <v>0</v>
      </c>
      <c r="G86" s="1">
        <v>3</v>
      </c>
      <c r="H86" s="1">
        <v>3</v>
      </c>
      <c r="I86" s="1">
        <f t="shared" si="42"/>
        <v>2</v>
      </c>
      <c r="J86" s="1">
        <v>0</v>
      </c>
      <c r="K86" s="1">
        <v>0</v>
      </c>
      <c r="L86" s="1">
        <v>2</v>
      </c>
      <c r="M86" s="1">
        <v>2</v>
      </c>
      <c r="N86" s="1">
        <v>8</v>
      </c>
      <c r="O86" s="1">
        <f t="shared" si="41"/>
        <v>3</v>
      </c>
      <c r="P86" s="1">
        <f t="shared" si="16"/>
        <v>0</v>
      </c>
      <c r="Q86" s="1">
        <f t="shared" si="17"/>
        <v>1</v>
      </c>
      <c r="R86" s="1">
        <f t="shared" si="18"/>
        <v>2</v>
      </c>
      <c r="S86" s="1">
        <f t="shared" si="19"/>
        <v>5</v>
      </c>
      <c r="T86" s="1">
        <f t="shared" si="20"/>
        <v>11</v>
      </c>
      <c r="U86" s="2" t="s">
        <v>680</v>
      </c>
      <c r="V86" s="2" t="s">
        <v>664</v>
      </c>
      <c r="W86" s="1">
        <f t="shared" si="38"/>
        <v>2</v>
      </c>
      <c r="Y86" s="1">
        <v>2</v>
      </c>
    </row>
    <row r="87" spans="1:25" x14ac:dyDescent="0.15">
      <c r="A87" s="3" t="s">
        <v>304</v>
      </c>
      <c r="B87" s="3">
        <f t="shared" si="39"/>
        <v>2</v>
      </c>
      <c r="C87" s="1">
        <f t="shared" si="40"/>
        <v>1</v>
      </c>
      <c r="D87" s="1">
        <v>1</v>
      </c>
      <c r="E87" s="1">
        <v>0</v>
      </c>
      <c r="F87" s="1">
        <v>0</v>
      </c>
      <c r="G87" s="1">
        <v>2</v>
      </c>
      <c r="H87" s="1">
        <v>1</v>
      </c>
      <c r="I87" s="1">
        <f t="shared" si="42"/>
        <v>2</v>
      </c>
      <c r="J87" s="1">
        <v>1</v>
      </c>
      <c r="K87" s="1">
        <v>1</v>
      </c>
      <c r="L87" s="1">
        <v>0</v>
      </c>
      <c r="M87" s="1">
        <v>7</v>
      </c>
      <c r="N87" s="1">
        <v>4</v>
      </c>
      <c r="O87" s="1">
        <f t="shared" si="41"/>
        <v>3</v>
      </c>
      <c r="P87" s="1">
        <f t="shared" si="16"/>
        <v>2</v>
      </c>
      <c r="Q87" s="1">
        <f t="shared" si="17"/>
        <v>1</v>
      </c>
      <c r="R87" s="1">
        <f t="shared" si="18"/>
        <v>0</v>
      </c>
      <c r="S87" s="1">
        <f t="shared" si="19"/>
        <v>9</v>
      </c>
      <c r="T87" s="1">
        <f t="shared" si="20"/>
        <v>5</v>
      </c>
      <c r="U87" s="2" t="s">
        <v>555</v>
      </c>
      <c r="V87" s="2" t="s">
        <v>556</v>
      </c>
      <c r="W87" s="1">
        <f t="shared" si="38"/>
        <v>2</v>
      </c>
      <c r="X87" s="1">
        <v>2</v>
      </c>
    </row>
    <row r="88" spans="1:25" x14ac:dyDescent="0.15">
      <c r="A88" s="3" t="s">
        <v>143</v>
      </c>
      <c r="B88" s="3">
        <f t="shared" si="39"/>
        <v>3</v>
      </c>
      <c r="C88" s="1">
        <f t="shared" si="40"/>
        <v>2</v>
      </c>
      <c r="D88" s="1">
        <v>1</v>
      </c>
      <c r="E88" s="1">
        <v>0</v>
      </c>
      <c r="F88" s="1">
        <v>1</v>
      </c>
      <c r="G88" s="1">
        <v>2</v>
      </c>
      <c r="H88" s="1">
        <v>3</v>
      </c>
      <c r="I88" s="1">
        <f t="shared" si="42"/>
        <v>3</v>
      </c>
      <c r="J88" s="1">
        <v>1</v>
      </c>
      <c r="K88" s="1">
        <v>2</v>
      </c>
      <c r="L88" s="1">
        <v>0</v>
      </c>
      <c r="M88" s="1">
        <v>6</v>
      </c>
      <c r="N88" s="1">
        <v>2</v>
      </c>
      <c r="O88" s="1">
        <f t="shared" si="41"/>
        <v>5</v>
      </c>
      <c r="P88" s="1">
        <f t="shared" si="16"/>
        <v>2</v>
      </c>
      <c r="Q88" s="1">
        <f t="shared" si="17"/>
        <v>2</v>
      </c>
      <c r="R88" s="1">
        <f t="shared" si="18"/>
        <v>1</v>
      </c>
      <c r="S88" s="1">
        <f t="shared" si="19"/>
        <v>8</v>
      </c>
      <c r="T88" s="1">
        <f t="shared" si="20"/>
        <v>5</v>
      </c>
      <c r="U88" s="2" t="s">
        <v>699</v>
      </c>
      <c r="V88" s="2" t="s">
        <v>705</v>
      </c>
      <c r="W88" s="1">
        <f t="shared" si="38"/>
        <v>3</v>
      </c>
      <c r="X88" s="1">
        <v>2</v>
      </c>
      <c r="Y88" s="1">
        <v>1</v>
      </c>
    </row>
    <row r="89" spans="1:25" x14ac:dyDescent="0.15">
      <c r="A89" s="3" t="s">
        <v>305</v>
      </c>
      <c r="B89" s="3">
        <f t="shared" si="39"/>
        <v>3</v>
      </c>
      <c r="I89" s="1">
        <f t="shared" si="42"/>
        <v>3</v>
      </c>
      <c r="J89" s="1">
        <v>2</v>
      </c>
      <c r="K89" s="1">
        <v>0</v>
      </c>
      <c r="L89" s="1">
        <v>1</v>
      </c>
      <c r="M89" s="1">
        <v>10</v>
      </c>
      <c r="N89" s="1">
        <v>4</v>
      </c>
      <c r="O89" s="1">
        <f t="shared" si="41"/>
        <v>3</v>
      </c>
      <c r="P89" s="1">
        <f t="shared" si="16"/>
        <v>2</v>
      </c>
      <c r="Q89" s="1">
        <f t="shared" si="17"/>
        <v>0</v>
      </c>
      <c r="R89" s="1">
        <f t="shared" si="18"/>
        <v>1</v>
      </c>
      <c r="S89" s="1">
        <f t="shared" si="19"/>
        <v>10</v>
      </c>
      <c r="T89" s="1">
        <f t="shared" si="20"/>
        <v>4</v>
      </c>
      <c r="U89" s="2" t="s">
        <v>573</v>
      </c>
      <c r="V89" s="2" t="s">
        <v>702</v>
      </c>
      <c r="W89" s="1">
        <f t="shared" si="38"/>
        <v>3</v>
      </c>
      <c r="X89" s="1">
        <v>2</v>
      </c>
      <c r="Y89" s="1">
        <v>1</v>
      </c>
    </row>
    <row r="90" spans="1:25" x14ac:dyDescent="0.15">
      <c r="A90" s="3" t="s">
        <v>307</v>
      </c>
      <c r="B90" s="3">
        <f t="shared" si="39"/>
        <v>1</v>
      </c>
      <c r="I90" s="1">
        <f t="shared" si="42"/>
        <v>1</v>
      </c>
      <c r="J90" s="1">
        <v>1</v>
      </c>
      <c r="K90" s="1">
        <v>0</v>
      </c>
      <c r="L90" s="1">
        <v>0</v>
      </c>
      <c r="M90" s="1">
        <v>2</v>
      </c>
      <c r="N90" s="1">
        <v>1</v>
      </c>
      <c r="O90" s="1">
        <f t="shared" si="41"/>
        <v>1</v>
      </c>
      <c r="P90" s="1">
        <f t="shared" si="16"/>
        <v>1</v>
      </c>
      <c r="Q90" s="1">
        <f t="shared" si="17"/>
        <v>0</v>
      </c>
      <c r="R90" s="1">
        <f t="shared" si="18"/>
        <v>0</v>
      </c>
      <c r="S90" s="1">
        <f t="shared" si="19"/>
        <v>2</v>
      </c>
      <c r="T90" s="1">
        <f t="shared" si="20"/>
        <v>1</v>
      </c>
      <c r="U90" s="2" t="s">
        <v>584</v>
      </c>
      <c r="V90" s="2" t="s">
        <v>584</v>
      </c>
      <c r="W90" s="1">
        <f t="shared" si="38"/>
        <v>1</v>
      </c>
      <c r="X90" s="1">
        <v>1</v>
      </c>
    </row>
    <row r="91" spans="1:25" x14ac:dyDescent="0.15">
      <c r="A91" s="3" t="s">
        <v>145</v>
      </c>
      <c r="B91" s="3">
        <f t="shared" si="39"/>
        <v>1</v>
      </c>
      <c r="C91" s="1">
        <f t="shared" si="40"/>
        <v>1</v>
      </c>
      <c r="D91" s="1">
        <v>0</v>
      </c>
      <c r="E91" s="1">
        <v>0</v>
      </c>
      <c r="F91" s="1">
        <v>1</v>
      </c>
      <c r="G91" s="1">
        <v>1</v>
      </c>
      <c r="H91" s="1">
        <v>3</v>
      </c>
      <c r="O91" s="1">
        <f t="shared" si="41"/>
        <v>1</v>
      </c>
      <c r="P91" s="1">
        <f t="shared" si="16"/>
        <v>0</v>
      </c>
      <c r="Q91" s="1">
        <f t="shared" si="17"/>
        <v>0</v>
      </c>
      <c r="R91" s="1">
        <f t="shared" si="18"/>
        <v>1</v>
      </c>
      <c r="S91" s="1">
        <f t="shared" si="19"/>
        <v>1</v>
      </c>
      <c r="T91" s="1">
        <f t="shared" si="20"/>
        <v>3</v>
      </c>
      <c r="U91" s="2" t="s">
        <v>585</v>
      </c>
      <c r="V91" s="2" t="s">
        <v>585</v>
      </c>
      <c r="W91" s="1">
        <f t="shared" si="38"/>
        <v>1</v>
      </c>
      <c r="Y91" s="1">
        <v>1</v>
      </c>
    </row>
    <row r="92" spans="1:25" x14ac:dyDescent="0.15">
      <c r="A92" s="3" t="s">
        <v>146</v>
      </c>
      <c r="B92" s="3">
        <f t="shared" si="39"/>
        <v>2</v>
      </c>
      <c r="C92" s="1">
        <f t="shared" si="40"/>
        <v>1</v>
      </c>
      <c r="D92" s="1">
        <v>0</v>
      </c>
      <c r="E92" s="1">
        <v>0</v>
      </c>
      <c r="F92" s="1">
        <v>1</v>
      </c>
      <c r="G92" s="1">
        <v>0</v>
      </c>
      <c r="H92" s="1">
        <v>2</v>
      </c>
      <c r="I92" s="1">
        <f t="shared" si="42"/>
        <v>1</v>
      </c>
      <c r="J92" s="1">
        <v>0</v>
      </c>
      <c r="K92" s="1">
        <v>0</v>
      </c>
      <c r="L92" s="1">
        <v>1</v>
      </c>
      <c r="M92" s="1">
        <v>1</v>
      </c>
      <c r="N92" s="1">
        <v>3</v>
      </c>
      <c r="O92" s="1">
        <f t="shared" si="41"/>
        <v>2</v>
      </c>
      <c r="P92" s="1">
        <f t="shared" si="16"/>
        <v>0</v>
      </c>
      <c r="Q92" s="1">
        <f t="shared" si="17"/>
        <v>0</v>
      </c>
      <c r="R92" s="1">
        <f t="shared" si="18"/>
        <v>2</v>
      </c>
      <c r="S92" s="1">
        <f t="shared" si="19"/>
        <v>1</v>
      </c>
      <c r="T92" s="1">
        <f t="shared" si="20"/>
        <v>5</v>
      </c>
      <c r="U92" s="2" t="s">
        <v>702</v>
      </c>
      <c r="V92" s="26" t="s">
        <v>619</v>
      </c>
      <c r="W92" s="1">
        <f t="shared" si="38"/>
        <v>2</v>
      </c>
      <c r="Y92" s="1">
        <v>2</v>
      </c>
    </row>
    <row r="93" spans="1:25" x14ac:dyDescent="0.15">
      <c r="A93" s="3" t="s">
        <v>147</v>
      </c>
      <c r="B93" s="3">
        <f t="shared" si="39"/>
        <v>1</v>
      </c>
      <c r="C93" s="1">
        <f t="shared" si="40"/>
        <v>1</v>
      </c>
      <c r="D93" s="1">
        <v>0</v>
      </c>
      <c r="E93" s="1">
        <v>1</v>
      </c>
      <c r="F93" s="1">
        <v>0</v>
      </c>
      <c r="G93" s="1">
        <v>0</v>
      </c>
      <c r="H93" s="1">
        <v>0</v>
      </c>
      <c r="I93" s="1">
        <f t="shared" si="42"/>
        <v>1</v>
      </c>
      <c r="J93" s="1">
        <v>0</v>
      </c>
      <c r="K93" s="1">
        <v>0</v>
      </c>
      <c r="L93" s="1">
        <v>1</v>
      </c>
      <c r="M93" s="1">
        <v>1</v>
      </c>
      <c r="N93" s="1">
        <v>2</v>
      </c>
      <c r="O93" s="1">
        <f t="shared" si="41"/>
        <v>2</v>
      </c>
      <c r="P93" s="1">
        <f t="shared" si="16"/>
        <v>0</v>
      </c>
      <c r="Q93" s="1">
        <f t="shared" si="17"/>
        <v>1</v>
      </c>
      <c r="R93" s="1">
        <f t="shared" si="18"/>
        <v>1</v>
      </c>
      <c r="S93" s="1">
        <f t="shared" si="19"/>
        <v>1</v>
      </c>
      <c r="T93" s="1">
        <f t="shared" si="20"/>
        <v>2</v>
      </c>
      <c r="U93" s="2" t="s">
        <v>689</v>
      </c>
      <c r="V93" s="2" t="s">
        <v>689</v>
      </c>
      <c r="W93" s="1">
        <f t="shared" si="38"/>
        <v>1</v>
      </c>
      <c r="Y93" s="1">
        <v>1</v>
      </c>
    </row>
    <row r="94" spans="1:25" x14ac:dyDescent="0.15">
      <c r="A94" s="3" t="s">
        <v>149</v>
      </c>
      <c r="B94" s="3">
        <f t="shared" si="39"/>
        <v>3</v>
      </c>
      <c r="C94" s="1">
        <f t="shared" si="40"/>
        <v>2</v>
      </c>
      <c r="D94" s="1">
        <v>1</v>
      </c>
      <c r="E94" s="1">
        <v>0</v>
      </c>
      <c r="F94" s="1">
        <v>1</v>
      </c>
      <c r="G94" s="1">
        <v>3</v>
      </c>
      <c r="H94" s="1">
        <v>4</v>
      </c>
      <c r="I94" s="1">
        <f t="shared" si="42"/>
        <v>2</v>
      </c>
      <c r="J94" s="1">
        <v>1</v>
      </c>
      <c r="K94" s="1">
        <v>1</v>
      </c>
      <c r="L94" s="1">
        <v>0</v>
      </c>
      <c r="M94" s="1">
        <v>2</v>
      </c>
      <c r="N94" s="1">
        <v>1</v>
      </c>
      <c r="O94" s="1">
        <f t="shared" si="41"/>
        <v>4</v>
      </c>
      <c r="P94" s="1">
        <f t="shared" si="16"/>
        <v>2</v>
      </c>
      <c r="Q94" s="1">
        <f t="shared" si="17"/>
        <v>1</v>
      </c>
      <c r="R94" s="1">
        <f t="shared" si="18"/>
        <v>1</v>
      </c>
      <c r="S94" s="1">
        <f t="shared" si="19"/>
        <v>5</v>
      </c>
      <c r="T94" s="1">
        <f t="shared" si="20"/>
        <v>5</v>
      </c>
      <c r="U94" s="2" t="s">
        <v>556</v>
      </c>
      <c r="V94" s="26" t="s">
        <v>670</v>
      </c>
      <c r="W94" s="1">
        <f t="shared" si="38"/>
        <v>3</v>
      </c>
      <c r="X94" s="1">
        <v>2</v>
      </c>
      <c r="Y94" s="1">
        <v>1</v>
      </c>
    </row>
    <row r="95" spans="1:25" x14ac:dyDescent="0.15">
      <c r="A95" s="3" t="s">
        <v>150</v>
      </c>
      <c r="B95" s="3">
        <v>1</v>
      </c>
      <c r="I95" s="1">
        <f>IF(SUM(J95:L95)&gt;0,SUM(J95:L95)," ")</f>
        <v>1</v>
      </c>
      <c r="J95" s="1">
        <v>0</v>
      </c>
      <c r="K95" s="1">
        <v>0</v>
      </c>
      <c r="L95" s="1">
        <v>1</v>
      </c>
      <c r="M95" s="1">
        <v>1</v>
      </c>
      <c r="N95" s="1">
        <v>2</v>
      </c>
      <c r="O95" s="1">
        <f t="shared" si="41"/>
        <v>1</v>
      </c>
      <c r="P95" s="1">
        <f t="shared" si="16"/>
        <v>0</v>
      </c>
      <c r="Q95" s="1">
        <f t="shared" si="17"/>
        <v>0</v>
      </c>
      <c r="R95" s="1">
        <f t="shared" si="18"/>
        <v>1</v>
      </c>
      <c r="S95" s="1">
        <f t="shared" si="19"/>
        <v>1</v>
      </c>
      <c r="T95" s="1">
        <f t="shared" si="20"/>
        <v>2</v>
      </c>
      <c r="U95" s="26" t="s">
        <v>620</v>
      </c>
      <c r="V95" s="26" t="s">
        <v>620</v>
      </c>
      <c r="W95" s="1">
        <f t="shared" si="38"/>
        <v>1</v>
      </c>
      <c r="Y95" s="1">
        <v>1</v>
      </c>
    </row>
    <row r="96" spans="1:25" x14ac:dyDescent="0.15">
      <c r="A96" s="3" t="s">
        <v>308</v>
      </c>
      <c r="B96" s="3">
        <f t="shared" si="39"/>
        <v>1</v>
      </c>
      <c r="C96" s="1">
        <f t="shared" si="40"/>
        <v>1</v>
      </c>
      <c r="D96" s="1">
        <v>1</v>
      </c>
      <c r="E96" s="1">
        <v>0</v>
      </c>
      <c r="F96" s="1">
        <v>0</v>
      </c>
      <c r="G96" s="1">
        <v>5</v>
      </c>
      <c r="H96" s="1">
        <v>0</v>
      </c>
      <c r="I96" s="1">
        <f t="shared" si="42"/>
        <v>1</v>
      </c>
      <c r="J96" s="1">
        <v>0</v>
      </c>
      <c r="K96" s="1">
        <v>1</v>
      </c>
      <c r="L96" s="1">
        <v>0</v>
      </c>
      <c r="M96" s="1">
        <v>0</v>
      </c>
      <c r="N96" s="1">
        <v>0</v>
      </c>
      <c r="O96" s="1">
        <f t="shared" si="41"/>
        <v>2</v>
      </c>
      <c r="P96" s="1">
        <f t="shared" si="16"/>
        <v>1</v>
      </c>
      <c r="Q96" s="1">
        <f t="shared" si="17"/>
        <v>1</v>
      </c>
      <c r="R96" s="1">
        <f t="shared" si="18"/>
        <v>0</v>
      </c>
      <c r="S96" s="1">
        <f t="shared" si="19"/>
        <v>5</v>
      </c>
      <c r="T96" s="1">
        <f t="shared" si="20"/>
        <v>0</v>
      </c>
      <c r="U96" s="2" t="s">
        <v>664</v>
      </c>
      <c r="V96" s="2" t="s">
        <v>664</v>
      </c>
      <c r="W96" s="1">
        <f t="shared" si="38"/>
        <v>1</v>
      </c>
      <c r="X96" s="1">
        <v>1</v>
      </c>
    </row>
    <row r="97" spans="1:27" x14ac:dyDescent="0.15">
      <c r="A97" s="3" t="s">
        <v>152</v>
      </c>
      <c r="B97" s="3">
        <f t="shared" si="39"/>
        <v>1</v>
      </c>
      <c r="C97" s="1">
        <f t="shared" si="40"/>
        <v>1</v>
      </c>
      <c r="D97" s="1">
        <v>1</v>
      </c>
      <c r="E97" s="1">
        <v>0</v>
      </c>
      <c r="F97" s="1">
        <v>0</v>
      </c>
      <c r="G97" s="1">
        <v>3</v>
      </c>
      <c r="H97" s="1">
        <v>1</v>
      </c>
      <c r="O97" s="1">
        <f t="shared" si="41"/>
        <v>1</v>
      </c>
      <c r="P97" s="1">
        <f t="shared" si="16"/>
        <v>1</v>
      </c>
      <c r="Q97" s="1">
        <f t="shared" si="17"/>
        <v>0</v>
      </c>
      <c r="R97" s="1">
        <f t="shared" si="18"/>
        <v>0</v>
      </c>
      <c r="S97" s="1">
        <f t="shared" si="19"/>
        <v>3</v>
      </c>
      <c r="T97" s="1">
        <f t="shared" si="20"/>
        <v>1</v>
      </c>
      <c r="U97" s="2" t="s">
        <v>558</v>
      </c>
      <c r="V97" s="2" t="s">
        <v>558</v>
      </c>
      <c r="W97" s="1">
        <f t="shared" si="38"/>
        <v>1</v>
      </c>
      <c r="X97" s="1">
        <v>1</v>
      </c>
    </row>
    <row r="98" spans="1:27" x14ac:dyDescent="0.15">
      <c r="A98" s="3" t="s">
        <v>153</v>
      </c>
      <c r="B98" s="3">
        <f t="shared" si="39"/>
        <v>5</v>
      </c>
      <c r="C98" s="1">
        <f t="shared" si="40"/>
        <v>5</v>
      </c>
      <c r="D98" s="1">
        <v>2</v>
      </c>
      <c r="E98" s="1">
        <v>2</v>
      </c>
      <c r="F98" s="1">
        <v>1</v>
      </c>
      <c r="G98" s="1">
        <v>8</v>
      </c>
      <c r="H98" s="1">
        <v>7</v>
      </c>
      <c r="I98" s="1">
        <f t="shared" si="42"/>
        <v>4</v>
      </c>
      <c r="J98" s="1">
        <v>1</v>
      </c>
      <c r="K98" s="1">
        <v>2</v>
      </c>
      <c r="L98" s="1">
        <v>1</v>
      </c>
      <c r="M98" s="1">
        <v>3</v>
      </c>
      <c r="N98" s="1">
        <v>3</v>
      </c>
      <c r="O98" s="1">
        <f t="shared" si="41"/>
        <v>9</v>
      </c>
      <c r="P98" s="1">
        <f t="shared" si="16"/>
        <v>3</v>
      </c>
      <c r="Q98" s="1">
        <f t="shared" si="17"/>
        <v>4</v>
      </c>
      <c r="R98" s="1">
        <f t="shared" si="18"/>
        <v>2</v>
      </c>
      <c r="S98" s="1">
        <f t="shared" si="19"/>
        <v>11</v>
      </c>
      <c r="T98" s="1">
        <f t="shared" si="20"/>
        <v>10</v>
      </c>
      <c r="U98" s="2" t="s">
        <v>555</v>
      </c>
      <c r="V98" s="2" t="s">
        <v>578</v>
      </c>
      <c r="W98" s="1">
        <f t="shared" si="38"/>
        <v>5</v>
      </c>
      <c r="X98" s="1">
        <v>3</v>
      </c>
      <c r="Y98" s="1">
        <v>2</v>
      </c>
    </row>
    <row r="99" spans="1:27" x14ac:dyDescent="0.15">
      <c r="A99" s="3" t="s">
        <v>154</v>
      </c>
      <c r="B99" s="3">
        <f t="shared" si="39"/>
        <v>1</v>
      </c>
      <c r="C99" s="1">
        <f t="shared" si="40"/>
        <v>1</v>
      </c>
      <c r="D99" s="1">
        <v>1</v>
      </c>
      <c r="E99" s="1">
        <v>0</v>
      </c>
      <c r="F99" s="1">
        <v>0</v>
      </c>
      <c r="G99" s="1">
        <v>3</v>
      </c>
      <c r="H99" s="1">
        <v>0</v>
      </c>
      <c r="O99" s="1">
        <f t="shared" si="41"/>
        <v>1</v>
      </c>
      <c r="P99" s="1">
        <f t="shared" ref="P99:P105" si="48">D99+J99</f>
        <v>1</v>
      </c>
      <c r="Q99" s="1">
        <f t="shared" ref="Q99:Q105" si="49">E99+K99</f>
        <v>0</v>
      </c>
      <c r="R99" s="1">
        <f t="shared" ref="R99:R105" si="50">F99+L99</f>
        <v>0</v>
      </c>
      <c r="S99" s="1">
        <f t="shared" ref="S99:S105" si="51">G99+M99</f>
        <v>3</v>
      </c>
      <c r="T99" s="1">
        <f t="shared" ref="T99:T105" si="52">H99+N99</f>
        <v>0</v>
      </c>
      <c r="U99" s="2" t="s">
        <v>581</v>
      </c>
      <c r="V99" s="2" t="s">
        <v>581</v>
      </c>
      <c r="W99" s="1">
        <f t="shared" si="38"/>
        <v>1</v>
      </c>
      <c r="X99" s="1">
        <v>1</v>
      </c>
    </row>
    <row r="100" spans="1:27" x14ac:dyDescent="0.15">
      <c r="A100" s="3" t="s">
        <v>309</v>
      </c>
      <c r="B100" s="3">
        <f t="shared" si="39"/>
        <v>1</v>
      </c>
      <c r="C100" s="1">
        <f t="shared" si="40"/>
        <v>1</v>
      </c>
      <c r="D100" s="1">
        <v>1</v>
      </c>
      <c r="E100" s="1">
        <v>0</v>
      </c>
      <c r="F100" s="1">
        <v>0</v>
      </c>
      <c r="G100" s="1">
        <v>3</v>
      </c>
      <c r="H100" s="1">
        <v>2</v>
      </c>
      <c r="O100" s="1">
        <f t="shared" si="41"/>
        <v>1</v>
      </c>
      <c r="P100" s="1">
        <f t="shared" si="48"/>
        <v>1</v>
      </c>
      <c r="Q100" s="1">
        <f t="shared" si="49"/>
        <v>0</v>
      </c>
      <c r="R100" s="1">
        <f t="shared" si="50"/>
        <v>0</v>
      </c>
      <c r="S100" s="1">
        <f t="shared" si="51"/>
        <v>3</v>
      </c>
      <c r="T100" s="1">
        <f t="shared" si="52"/>
        <v>2</v>
      </c>
      <c r="U100" s="2" t="s">
        <v>557</v>
      </c>
      <c r="V100" s="2" t="s">
        <v>557</v>
      </c>
      <c r="W100" s="1">
        <f t="shared" si="38"/>
        <v>1</v>
      </c>
      <c r="X100" s="1">
        <v>1</v>
      </c>
    </row>
    <row r="101" spans="1:27" x14ac:dyDescent="0.15">
      <c r="A101" s="3" t="s">
        <v>310</v>
      </c>
      <c r="B101" s="3">
        <f t="shared" si="39"/>
        <v>2</v>
      </c>
      <c r="C101" s="1">
        <f t="shared" si="40"/>
        <v>2</v>
      </c>
      <c r="D101" s="1">
        <v>2</v>
      </c>
      <c r="E101" s="1">
        <v>0</v>
      </c>
      <c r="F101" s="1">
        <v>0</v>
      </c>
      <c r="G101" s="1">
        <v>5</v>
      </c>
      <c r="H101" s="1">
        <v>1</v>
      </c>
      <c r="O101" s="1">
        <f t="shared" si="41"/>
        <v>2</v>
      </c>
      <c r="P101" s="1">
        <f t="shared" si="48"/>
        <v>2</v>
      </c>
      <c r="Q101" s="1">
        <f t="shared" si="49"/>
        <v>0</v>
      </c>
      <c r="R101" s="1">
        <f t="shared" si="50"/>
        <v>0</v>
      </c>
      <c r="S101" s="1">
        <f t="shared" si="51"/>
        <v>5</v>
      </c>
      <c r="T101" s="1">
        <f t="shared" si="52"/>
        <v>1</v>
      </c>
      <c r="U101" s="2" t="s">
        <v>674</v>
      </c>
      <c r="V101" s="2" t="s">
        <v>564</v>
      </c>
      <c r="W101" s="1">
        <f t="shared" si="38"/>
        <v>2</v>
      </c>
      <c r="X101" s="1">
        <v>2</v>
      </c>
    </row>
    <row r="102" spans="1:27" x14ac:dyDescent="0.15">
      <c r="A102" s="3" t="s">
        <v>158</v>
      </c>
      <c r="B102" s="3">
        <f t="shared" si="39"/>
        <v>3</v>
      </c>
      <c r="C102" s="1">
        <v>1</v>
      </c>
      <c r="D102" s="1">
        <v>0</v>
      </c>
      <c r="E102" s="1">
        <v>0</v>
      </c>
      <c r="F102" s="1">
        <v>1</v>
      </c>
      <c r="G102" s="1">
        <v>0</v>
      </c>
      <c r="H102" s="1">
        <v>1</v>
      </c>
      <c r="I102" s="1">
        <f t="shared" si="42"/>
        <v>2</v>
      </c>
      <c r="J102" s="1">
        <v>0</v>
      </c>
      <c r="K102" s="1">
        <v>0</v>
      </c>
      <c r="L102" s="1">
        <v>2</v>
      </c>
      <c r="M102" s="1">
        <v>1</v>
      </c>
      <c r="N102" s="1">
        <v>3</v>
      </c>
      <c r="O102" s="1">
        <f t="shared" si="41"/>
        <v>3</v>
      </c>
      <c r="P102" s="1">
        <f t="shared" si="48"/>
        <v>0</v>
      </c>
      <c r="Q102" s="1">
        <f t="shared" si="49"/>
        <v>0</v>
      </c>
      <c r="R102" s="1">
        <f t="shared" si="50"/>
        <v>3</v>
      </c>
      <c r="S102" s="1">
        <f t="shared" si="51"/>
        <v>1</v>
      </c>
      <c r="T102" s="1">
        <f t="shared" si="52"/>
        <v>4</v>
      </c>
      <c r="U102" s="2" t="s">
        <v>703</v>
      </c>
      <c r="V102" s="26" t="s">
        <v>615</v>
      </c>
      <c r="W102" s="1">
        <f t="shared" si="38"/>
        <v>3</v>
      </c>
      <c r="Y102" s="1">
        <v>3</v>
      </c>
    </row>
    <row r="103" spans="1:27" x14ac:dyDescent="0.15">
      <c r="A103" s="3" t="s">
        <v>330</v>
      </c>
      <c r="B103" s="3">
        <f>W103</f>
        <v>1</v>
      </c>
      <c r="C103" s="1">
        <v>1</v>
      </c>
      <c r="D103" s="1">
        <v>1</v>
      </c>
      <c r="E103" s="1">
        <v>0</v>
      </c>
      <c r="F103" s="1">
        <v>0</v>
      </c>
      <c r="G103" s="1">
        <v>4</v>
      </c>
      <c r="H103" s="1">
        <v>1</v>
      </c>
      <c r="O103" s="1">
        <f t="shared" si="41"/>
        <v>1</v>
      </c>
      <c r="P103" s="1">
        <f t="shared" si="48"/>
        <v>1</v>
      </c>
      <c r="Q103" s="1">
        <f t="shared" si="49"/>
        <v>0</v>
      </c>
      <c r="R103" s="1">
        <f t="shared" si="50"/>
        <v>0</v>
      </c>
      <c r="S103" s="1">
        <f t="shared" si="51"/>
        <v>4</v>
      </c>
      <c r="T103" s="1">
        <f t="shared" si="52"/>
        <v>1</v>
      </c>
      <c r="U103" s="2" t="s">
        <v>554</v>
      </c>
      <c r="V103" s="2" t="s">
        <v>554</v>
      </c>
      <c r="W103" s="1">
        <f>X103+Y103</f>
        <v>1</v>
      </c>
      <c r="X103" s="1">
        <v>1</v>
      </c>
      <c r="Y103" s="1">
        <v>0</v>
      </c>
    </row>
    <row r="104" spans="1:27" x14ac:dyDescent="0.15">
      <c r="A104" s="3" t="s">
        <v>162</v>
      </c>
      <c r="B104" s="3">
        <f t="shared" si="39"/>
        <v>1</v>
      </c>
      <c r="I104" s="1">
        <f t="shared" si="42"/>
        <v>1</v>
      </c>
      <c r="J104" s="1">
        <v>0</v>
      </c>
      <c r="K104" s="1">
        <v>0</v>
      </c>
      <c r="L104" s="1">
        <v>1</v>
      </c>
      <c r="M104" s="1">
        <v>1</v>
      </c>
      <c r="N104" s="1">
        <v>2</v>
      </c>
      <c r="O104" s="1">
        <f t="shared" si="41"/>
        <v>1</v>
      </c>
      <c r="P104" s="1">
        <f t="shared" si="48"/>
        <v>0</v>
      </c>
      <c r="Q104" s="1">
        <f t="shared" si="49"/>
        <v>0</v>
      </c>
      <c r="R104" s="1">
        <f t="shared" si="50"/>
        <v>1</v>
      </c>
      <c r="S104" s="1">
        <f t="shared" si="51"/>
        <v>1</v>
      </c>
      <c r="T104" s="1">
        <f t="shared" si="52"/>
        <v>2</v>
      </c>
      <c r="U104" s="2" t="s">
        <v>576</v>
      </c>
      <c r="V104" s="2" t="s">
        <v>576</v>
      </c>
      <c r="W104" s="1">
        <f t="shared" si="38"/>
        <v>1</v>
      </c>
      <c r="Y104" s="1">
        <v>1</v>
      </c>
    </row>
    <row r="105" spans="1:27" x14ac:dyDescent="0.15">
      <c r="A105" s="3" t="s">
        <v>163</v>
      </c>
      <c r="B105" s="3">
        <f t="shared" si="39"/>
        <v>2</v>
      </c>
      <c r="C105" s="1">
        <f t="shared" si="40"/>
        <v>1</v>
      </c>
      <c r="D105" s="1">
        <v>1</v>
      </c>
      <c r="E105" s="1">
        <v>0</v>
      </c>
      <c r="F105" s="1">
        <v>0</v>
      </c>
      <c r="G105" s="1">
        <v>2</v>
      </c>
      <c r="H105" s="1">
        <v>0</v>
      </c>
      <c r="I105" s="56"/>
      <c r="J105" s="56"/>
      <c r="K105" s="56"/>
      <c r="L105" s="56"/>
      <c r="M105" s="56"/>
      <c r="N105" s="56"/>
      <c r="O105" s="1">
        <f t="shared" si="41"/>
        <v>1</v>
      </c>
      <c r="P105" s="1">
        <f t="shared" si="48"/>
        <v>1</v>
      </c>
      <c r="Q105" s="1">
        <f t="shared" si="49"/>
        <v>0</v>
      </c>
      <c r="R105" s="1">
        <f t="shared" si="50"/>
        <v>0</v>
      </c>
      <c r="S105" s="1">
        <f t="shared" si="51"/>
        <v>2</v>
      </c>
      <c r="T105" s="1">
        <f t="shared" si="52"/>
        <v>0</v>
      </c>
      <c r="U105" s="2" t="s">
        <v>564</v>
      </c>
      <c r="V105" s="2" t="s">
        <v>660</v>
      </c>
      <c r="W105" s="1">
        <v>2</v>
      </c>
      <c r="X105" s="1">
        <v>1</v>
      </c>
    </row>
    <row r="107" spans="1:27" s="4" customFormat="1" x14ac:dyDescent="0.15">
      <c r="A107" s="4" t="s">
        <v>164</v>
      </c>
      <c r="B107" s="4">
        <v>83</v>
      </c>
      <c r="C107" s="4">
        <f t="shared" ref="C107:T107" si="53">SUM(C2:C106)</f>
        <v>126</v>
      </c>
      <c r="D107" s="4">
        <f t="shared" si="53"/>
        <v>58</v>
      </c>
      <c r="E107" s="4">
        <f t="shared" si="53"/>
        <v>28</v>
      </c>
      <c r="F107" s="4">
        <f t="shared" si="53"/>
        <v>40</v>
      </c>
      <c r="G107" s="4">
        <f t="shared" si="53"/>
        <v>195</v>
      </c>
      <c r="H107" s="4">
        <f t="shared" si="53"/>
        <v>157</v>
      </c>
      <c r="I107" s="4">
        <f t="shared" si="53"/>
        <v>116</v>
      </c>
      <c r="J107" s="4">
        <f t="shared" si="53"/>
        <v>32</v>
      </c>
      <c r="K107" s="4">
        <f t="shared" si="53"/>
        <v>37</v>
      </c>
      <c r="L107" s="4">
        <f t="shared" si="53"/>
        <v>47</v>
      </c>
      <c r="M107" s="4">
        <f t="shared" si="53"/>
        <v>150</v>
      </c>
      <c r="N107" s="4">
        <f t="shared" si="53"/>
        <v>179</v>
      </c>
      <c r="O107" s="4">
        <f t="shared" si="53"/>
        <v>242</v>
      </c>
      <c r="P107" s="4">
        <f t="shared" si="53"/>
        <v>90</v>
      </c>
      <c r="Q107" s="4">
        <f t="shared" si="53"/>
        <v>65</v>
      </c>
      <c r="R107" s="4">
        <f t="shared" si="53"/>
        <v>87</v>
      </c>
      <c r="S107" s="4">
        <f t="shared" si="53"/>
        <v>345</v>
      </c>
      <c r="T107" s="4">
        <f t="shared" si="53"/>
        <v>336</v>
      </c>
      <c r="U107" s="5" t="s">
        <v>555</v>
      </c>
      <c r="V107" s="5" t="s">
        <v>660</v>
      </c>
      <c r="W107" s="4">
        <f>SUM(W2:W106)</f>
        <v>176</v>
      </c>
      <c r="X107" s="4">
        <f>SUM(X2:X106)</f>
        <v>90</v>
      </c>
      <c r="Y107" s="4">
        <f>SUM(Y2:Y106)</f>
        <v>85</v>
      </c>
      <c r="AA107" s="1"/>
    </row>
    <row r="109" spans="1:27" x14ac:dyDescent="0.15">
      <c r="A109" s="1"/>
      <c r="B109" s="1"/>
      <c r="C109" s="1" t="s">
        <v>334</v>
      </c>
    </row>
    <row r="110" spans="1:27" x14ac:dyDescent="0.15">
      <c r="A110" s="1"/>
      <c r="B110" s="1"/>
    </row>
    <row r="111" spans="1:27" x14ac:dyDescent="0.15">
      <c r="A111" s="1"/>
      <c r="B111" s="1"/>
      <c r="C111" s="36" t="s">
        <v>335</v>
      </c>
      <c r="L111" s="1" t="s">
        <v>380</v>
      </c>
    </row>
    <row r="112" spans="1:27" x14ac:dyDescent="0.15">
      <c r="A112" s="1"/>
      <c r="B112" s="1"/>
      <c r="C112" s="36" t="s">
        <v>336</v>
      </c>
      <c r="L112" s="1" t="s">
        <v>381</v>
      </c>
    </row>
    <row r="113" spans="1:25" x14ac:dyDescent="0.15">
      <c r="A113" s="1"/>
      <c r="B113" s="1"/>
      <c r="C113" s="36" t="s">
        <v>337</v>
      </c>
      <c r="L113" s="1" t="s">
        <v>382</v>
      </c>
    </row>
    <row r="114" spans="1:25" x14ac:dyDescent="0.15">
      <c r="A114" s="1"/>
      <c r="B114" s="1"/>
      <c r="C114" s="36" t="s">
        <v>338</v>
      </c>
      <c r="L114" s="1" t="s">
        <v>383</v>
      </c>
    </row>
    <row r="115" spans="1:25" x14ac:dyDescent="0.15">
      <c r="A115" s="1"/>
      <c r="B115" s="1"/>
      <c r="C115" s="36" t="s">
        <v>339</v>
      </c>
      <c r="L115" s="1" t="s">
        <v>340</v>
      </c>
    </row>
    <row r="116" spans="1:25" x14ac:dyDescent="0.15">
      <c r="A116" s="1"/>
      <c r="B116" s="1"/>
      <c r="C116" s="36" t="s">
        <v>341</v>
      </c>
      <c r="L116" s="1" t="s">
        <v>384</v>
      </c>
    </row>
    <row r="117" spans="1:25" x14ac:dyDescent="0.15">
      <c r="A117" s="1"/>
      <c r="B117" s="1"/>
      <c r="C117" s="36" t="s">
        <v>342</v>
      </c>
      <c r="L117" s="1" t="s">
        <v>383</v>
      </c>
    </row>
    <row r="118" spans="1:25" x14ac:dyDescent="0.15">
      <c r="A118" s="1"/>
      <c r="B118" s="1"/>
      <c r="C118" s="36" t="s">
        <v>375</v>
      </c>
      <c r="L118" s="1" t="s">
        <v>385</v>
      </c>
    </row>
    <row r="119" spans="1:25" x14ac:dyDescent="0.15">
      <c r="A119" s="1"/>
      <c r="B119" s="1"/>
    </row>
    <row r="120" spans="1:25" x14ac:dyDescent="0.15">
      <c r="A120" s="1"/>
      <c r="B120" s="1"/>
      <c r="C120" s="1" t="s">
        <v>343</v>
      </c>
    </row>
    <row r="123" spans="1:25" x14ac:dyDescent="0.15">
      <c r="A123" s="4" t="s">
        <v>461</v>
      </c>
    </row>
    <row r="125" spans="1:25" x14ac:dyDescent="0.15">
      <c r="A125" s="3" t="s">
        <v>502</v>
      </c>
      <c r="B125" s="3">
        <f>W125</f>
        <v>1</v>
      </c>
      <c r="C125" s="1">
        <f>SUM(D125:F125)</f>
        <v>1</v>
      </c>
      <c r="D125" s="1">
        <v>1</v>
      </c>
      <c r="E125" s="1">
        <v>0</v>
      </c>
      <c r="F125" s="1">
        <v>0</v>
      </c>
      <c r="G125" s="1">
        <v>5</v>
      </c>
      <c r="H125" s="1">
        <v>0</v>
      </c>
      <c r="O125" s="1">
        <f t="shared" ref="O125:T137" si="54">C125+I125</f>
        <v>1</v>
      </c>
      <c r="P125" s="1">
        <f t="shared" si="54"/>
        <v>1</v>
      </c>
      <c r="Q125" s="1">
        <f t="shared" si="54"/>
        <v>0</v>
      </c>
      <c r="R125" s="1">
        <f t="shared" si="54"/>
        <v>0</v>
      </c>
      <c r="S125" s="1">
        <f t="shared" si="54"/>
        <v>5</v>
      </c>
      <c r="T125" s="1">
        <f t="shared" si="54"/>
        <v>0</v>
      </c>
      <c r="U125" s="26" t="s">
        <v>620</v>
      </c>
      <c r="V125" s="26" t="s">
        <v>620</v>
      </c>
      <c r="W125" s="1">
        <f>X125+Y125</f>
        <v>1</v>
      </c>
      <c r="X125" s="1">
        <v>1</v>
      </c>
      <c r="Y125" s="1">
        <v>0</v>
      </c>
    </row>
    <row r="126" spans="1:25" x14ac:dyDescent="0.15">
      <c r="A126" s="3" t="s">
        <v>437</v>
      </c>
      <c r="B126" s="3">
        <f>W126</f>
        <v>1</v>
      </c>
      <c r="C126" s="1">
        <f>SUM(D126:F126)</f>
        <v>1</v>
      </c>
      <c r="D126" s="1">
        <v>1</v>
      </c>
      <c r="E126" s="1">
        <v>0</v>
      </c>
      <c r="F126" s="1">
        <v>0</v>
      </c>
      <c r="G126" s="1">
        <v>2</v>
      </c>
      <c r="H126" s="1">
        <v>0</v>
      </c>
      <c r="O126" s="1">
        <f t="shared" ref="O126:O128" si="55">C126+I126</f>
        <v>1</v>
      </c>
      <c r="P126" s="1">
        <f t="shared" ref="P126:P128" si="56">D126+J126</f>
        <v>1</v>
      </c>
      <c r="Q126" s="1">
        <f t="shared" ref="Q126:Q128" si="57">E126+K126</f>
        <v>0</v>
      </c>
      <c r="R126" s="1">
        <f t="shared" ref="R126:R128" si="58">F126+L126</f>
        <v>0</v>
      </c>
      <c r="S126" s="1">
        <f t="shared" ref="S126:S128" si="59">G126+M126</f>
        <v>2</v>
      </c>
      <c r="T126" s="1">
        <f t="shared" ref="T126:T128" si="60">H126+N126</f>
        <v>0</v>
      </c>
      <c r="U126" s="26" t="s">
        <v>619</v>
      </c>
      <c r="V126" s="26" t="s">
        <v>619</v>
      </c>
      <c r="W126" s="1">
        <f>X126+Y126</f>
        <v>1</v>
      </c>
      <c r="X126" s="1">
        <v>1</v>
      </c>
      <c r="Y126" s="1">
        <v>0</v>
      </c>
    </row>
    <row r="127" spans="1:25" x14ac:dyDescent="0.15">
      <c r="A127" s="3" t="s">
        <v>659</v>
      </c>
      <c r="B127" s="3">
        <f>W127</f>
        <v>1</v>
      </c>
      <c r="I127" s="1">
        <f t="shared" ref="I127:I128" si="61">IF(SUM(J127:L127)&gt;0,SUM(J127:L127)," ")</f>
        <v>1</v>
      </c>
      <c r="J127" s="1">
        <v>1</v>
      </c>
      <c r="K127" s="1">
        <v>0</v>
      </c>
      <c r="L127" s="1">
        <v>0</v>
      </c>
      <c r="M127" s="1">
        <v>3</v>
      </c>
      <c r="N127" s="1">
        <v>1</v>
      </c>
      <c r="O127" s="1">
        <f t="shared" ref="O127" si="62">C127+I127</f>
        <v>1</v>
      </c>
      <c r="P127" s="1">
        <f t="shared" ref="P127" si="63">D127+J127</f>
        <v>1</v>
      </c>
      <c r="Q127" s="1">
        <f t="shared" ref="Q127" si="64">E127+K127</f>
        <v>0</v>
      </c>
      <c r="R127" s="1">
        <f t="shared" ref="R127" si="65">F127+L127</f>
        <v>0</v>
      </c>
      <c r="S127" s="1">
        <f t="shared" ref="S127" si="66">G127+M127</f>
        <v>3</v>
      </c>
      <c r="T127" s="1">
        <f t="shared" ref="T127" si="67">H127+N127</f>
        <v>1</v>
      </c>
      <c r="U127" s="26" t="s">
        <v>660</v>
      </c>
      <c r="V127" s="26" t="s">
        <v>660</v>
      </c>
      <c r="W127" s="1">
        <f>X127+Y127</f>
        <v>1</v>
      </c>
      <c r="X127" s="1">
        <v>1</v>
      </c>
      <c r="Y127" s="1">
        <v>0</v>
      </c>
    </row>
    <row r="128" spans="1:25" x14ac:dyDescent="0.15">
      <c r="A128" s="3" t="s">
        <v>271</v>
      </c>
      <c r="B128" s="3">
        <f t="shared" ref="B128" si="68">W128</f>
        <v>1</v>
      </c>
      <c r="I128" s="1">
        <f t="shared" si="61"/>
        <v>1</v>
      </c>
      <c r="J128" s="1">
        <v>1</v>
      </c>
      <c r="K128" s="1">
        <v>0</v>
      </c>
      <c r="L128" s="1">
        <v>0</v>
      </c>
      <c r="M128" s="1">
        <v>1</v>
      </c>
      <c r="N128" s="1">
        <v>0</v>
      </c>
      <c r="O128" s="1">
        <f t="shared" si="55"/>
        <v>1</v>
      </c>
      <c r="P128" s="1">
        <f t="shared" si="56"/>
        <v>1</v>
      </c>
      <c r="Q128" s="1">
        <f t="shared" si="57"/>
        <v>0</v>
      </c>
      <c r="R128" s="1">
        <f t="shared" si="58"/>
        <v>0</v>
      </c>
      <c r="S128" s="1">
        <f t="shared" si="59"/>
        <v>1</v>
      </c>
      <c r="T128" s="1">
        <f t="shared" si="60"/>
        <v>0</v>
      </c>
      <c r="U128" s="26" t="s">
        <v>620</v>
      </c>
      <c r="V128" s="26" t="s">
        <v>620</v>
      </c>
      <c r="W128" s="1">
        <f t="shared" ref="W128" si="69">X128+Y128</f>
        <v>1</v>
      </c>
      <c r="X128" s="1">
        <v>1</v>
      </c>
      <c r="Y128" s="1">
        <v>0</v>
      </c>
    </row>
    <row r="129" spans="1:25" x14ac:dyDescent="0.15">
      <c r="A129" s="3" t="s">
        <v>277</v>
      </c>
      <c r="B129" s="3">
        <f t="shared" ref="B129:B169" si="70">W129</f>
        <v>1</v>
      </c>
      <c r="C129" s="1">
        <f>SUM(D129:F129)</f>
        <v>1</v>
      </c>
      <c r="D129" s="1">
        <v>1</v>
      </c>
      <c r="E129" s="1">
        <v>0</v>
      </c>
      <c r="F129" s="1">
        <v>0</v>
      </c>
      <c r="G129" s="1">
        <v>3</v>
      </c>
      <c r="H129" s="1">
        <v>0</v>
      </c>
      <c r="O129" s="1">
        <f t="shared" si="54"/>
        <v>1</v>
      </c>
      <c r="P129" s="1">
        <f t="shared" si="54"/>
        <v>1</v>
      </c>
      <c r="Q129" s="1">
        <f t="shared" si="54"/>
        <v>0</v>
      </c>
      <c r="R129" s="1">
        <f t="shared" si="54"/>
        <v>0</v>
      </c>
      <c r="S129" s="1">
        <f t="shared" si="54"/>
        <v>3</v>
      </c>
      <c r="T129" s="1">
        <f t="shared" si="54"/>
        <v>0</v>
      </c>
      <c r="U129" s="2" t="s">
        <v>560</v>
      </c>
      <c r="V129" s="2" t="s">
        <v>560</v>
      </c>
      <c r="W129" s="1">
        <f t="shared" ref="W129:W169" si="71">X129+Y129</f>
        <v>1</v>
      </c>
      <c r="X129" s="1">
        <v>1</v>
      </c>
      <c r="Y129" s="1">
        <v>0</v>
      </c>
    </row>
    <row r="130" spans="1:25" x14ac:dyDescent="0.15">
      <c r="A130" s="3" t="s">
        <v>58</v>
      </c>
      <c r="B130" s="3">
        <f t="shared" ref="B130" si="72">W130</f>
        <v>1</v>
      </c>
      <c r="I130" s="1">
        <f>SUM(J130:L130)</f>
        <v>1</v>
      </c>
      <c r="J130" s="1">
        <v>1</v>
      </c>
      <c r="K130" s="1">
        <v>0</v>
      </c>
      <c r="L130" s="1">
        <v>0</v>
      </c>
      <c r="M130" s="1">
        <v>2</v>
      </c>
      <c r="N130" s="1">
        <v>1</v>
      </c>
      <c r="O130" s="1">
        <f t="shared" ref="O130" si="73">C130+I130</f>
        <v>1</v>
      </c>
      <c r="P130" s="1">
        <f t="shared" ref="P130" si="74">D130+J130</f>
        <v>1</v>
      </c>
      <c r="Q130" s="1">
        <f t="shared" ref="Q130" si="75">E130+K130</f>
        <v>0</v>
      </c>
      <c r="R130" s="1">
        <f t="shared" ref="R130" si="76">F130+L130</f>
        <v>0</v>
      </c>
      <c r="S130" s="1">
        <f t="shared" ref="S130" si="77">G130+M130</f>
        <v>2</v>
      </c>
      <c r="T130" s="1">
        <f t="shared" ref="T130" si="78">H130+N130</f>
        <v>1</v>
      </c>
      <c r="U130" s="26" t="s">
        <v>611</v>
      </c>
      <c r="V130" s="26" t="s">
        <v>611</v>
      </c>
      <c r="W130" s="1">
        <f t="shared" ref="W130" si="79">X130+Y130</f>
        <v>1</v>
      </c>
      <c r="X130" s="1">
        <v>1</v>
      </c>
      <c r="Y130" s="1">
        <v>0</v>
      </c>
    </row>
    <row r="131" spans="1:25" x14ac:dyDescent="0.15">
      <c r="A131" s="3" t="s">
        <v>514</v>
      </c>
      <c r="B131" s="3">
        <f t="shared" ref="B131" si="80">W131</f>
        <v>1</v>
      </c>
      <c r="I131" s="1">
        <f>SUM(J131:L131)</f>
        <v>1</v>
      </c>
      <c r="J131" s="1">
        <v>1</v>
      </c>
      <c r="K131" s="1">
        <v>0</v>
      </c>
      <c r="L131" s="1">
        <v>0</v>
      </c>
      <c r="M131" s="1">
        <v>2</v>
      </c>
      <c r="N131" s="1">
        <v>1</v>
      </c>
      <c r="O131" s="1">
        <f t="shared" si="54"/>
        <v>1</v>
      </c>
      <c r="P131" s="1">
        <f t="shared" si="54"/>
        <v>1</v>
      </c>
      <c r="Q131" s="1">
        <f t="shared" si="54"/>
        <v>0</v>
      </c>
      <c r="R131" s="1">
        <f t="shared" si="54"/>
        <v>0</v>
      </c>
      <c r="S131" s="1">
        <f t="shared" si="54"/>
        <v>2</v>
      </c>
      <c r="T131" s="1">
        <f t="shared" si="54"/>
        <v>1</v>
      </c>
      <c r="U131" s="26" t="s">
        <v>621</v>
      </c>
      <c r="V131" s="26" t="s">
        <v>621</v>
      </c>
      <c r="W131" s="1">
        <f t="shared" ref="W131" si="81">X131+Y131</f>
        <v>1</v>
      </c>
      <c r="X131" s="1">
        <v>1</v>
      </c>
      <c r="Y131" s="1">
        <v>0</v>
      </c>
    </row>
    <row r="132" spans="1:25" x14ac:dyDescent="0.15">
      <c r="A132" s="3" t="s">
        <v>281</v>
      </c>
      <c r="B132" s="3">
        <f>W132</f>
        <v>1</v>
      </c>
      <c r="I132" s="1">
        <f>SUM(J132:L132)</f>
        <v>1</v>
      </c>
      <c r="J132" s="1">
        <v>0</v>
      </c>
      <c r="K132" s="1">
        <v>0</v>
      </c>
      <c r="L132" s="1">
        <v>1</v>
      </c>
      <c r="M132" s="1">
        <v>1</v>
      </c>
      <c r="N132" s="1">
        <v>3</v>
      </c>
      <c r="O132" s="1">
        <f t="shared" si="54"/>
        <v>1</v>
      </c>
      <c r="P132" s="1">
        <f t="shared" si="54"/>
        <v>0</v>
      </c>
      <c r="Q132" s="1">
        <f t="shared" si="54"/>
        <v>0</v>
      </c>
      <c r="R132" s="1">
        <f t="shared" si="54"/>
        <v>1</v>
      </c>
      <c r="S132" s="1">
        <f t="shared" si="54"/>
        <v>1</v>
      </c>
      <c r="T132" s="1">
        <f t="shared" si="54"/>
        <v>3</v>
      </c>
      <c r="U132" s="26" t="s">
        <v>587</v>
      </c>
      <c r="V132" s="26" t="s">
        <v>587</v>
      </c>
      <c r="W132" s="1">
        <f t="shared" si="71"/>
        <v>1</v>
      </c>
      <c r="X132" s="1">
        <v>0</v>
      </c>
      <c r="Y132" s="1">
        <v>1</v>
      </c>
    </row>
    <row r="133" spans="1:25" x14ac:dyDescent="0.15">
      <c r="A133" s="3" t="s">
        <v>312</v>
      </c>
      <c r="B133" s="3">
        <f t="shared" si="70"/>
        <v>1</v>
      </c>
      <c r="C133" s="1">
        <f>SUM(D133:F133)</f>
        <v>1</v>
      </c>
      <c r="D133" s="1">
        <v>1</v>
      </c>
      <c r="E133" s="1">
        <v>0</v>
      </c>
      <c r="F133" s="1">
        <v>0</v>
      </c>
      <c r="G133" s="1">
        <v>3</v>
      </c>
      <c r="H133" s="1">
        <v>0</v>
      </c>
      <c r="O133" s="1">
        <f t="shared" si="54"/>
        <v>1</v>
      </c>
      <c r="P133" s="1">
        <f t="shared" si="54"/>
        <v>1</v>
      </c>
      <c r="Q133" s="1">
        <f t="shared" si="54"/>
        <v>0</v>
      </c>
      <c r="R133" s="1">
        <f t="shared" si="54"/>
        <v>0</v>
      </c>
      <c r="S133" s="1">
        <f t="shared" si="54"/>
        <v>3</v>
      </c>
      <c r="T133" s="1">
        <f t="shared" si="54"/>
        <v>0</v>
      </c>
      <c r="U133" s="2" t="s">
        <v>553</v>
      </c>
      <c r="V133" s="2" t="s">
        <v>553</v>
      </c>
      <c r="W133" s="1">
        <f t="shared" si="71"/>
        <v>1</v>
      </c>
      <c r="X133" s="1">
        <v>1</v>
      </c>
      <c r="Y133" s="1">
        <v>0</v>
      </c>
    </row>
    <row r="134" spans="1:25" x14ac:dyDescent="0.15">
      <c r="A134" s="3" t="s">
        <v>313</v>
      </c>
      <c r="B134" s="3">
        <f t="shared" si="70"/>
        <v>1</v>
      </c>
      <c r="C134" s="1">
        <f>SUM(D134:F134)</f>
        <v>1</v>
      </c>
      <c r="D134" s="1">
        <v>1</v>
      </c>
      <c r="E134" s="1">
        <v>0</v>
      </c>
      <c r="F134" s="1">
        <v>0</v>
      </c>
      <c r="G134" s="1">
        <v>2</v>
      </c>
      <c r="H134" s="1">
        <v>1</v>
      </c>
      <c r="O134" s="1">
        <f t="shared" si="54"/>
        <v>1</v>
      </c>
      <c r="P134" s="1">
        <f t="shared" si="54"/>
        <v>1</v>
      </c>
      <c r="Q134" s="1">
        <f t="shared" si="54"/>
        <v>0</v>
      </c>
      <c r="R134" s="1">
        <f t="shared" si="54"/>
        <v>0</v>
      </c>
      <c r="S134" s="1">
        <f t="shared" si="54"/>
        <v>2</v>
      </c>
      <c r="T134" s="1">
        <f t="shared" si="54"/>
        <v>1</v>
      </c>
      <c r="U134" s="2" t="s">
        <v>552</v>
      </c>
      <c r="V134" s="2" t="s">
        <v>552</v>
      </c>
      <c r="W134" s="1">
        <f t="shared" si="71"/>
        <v>1</v>
      </c>
      <c r="X134" s="1">
        <v>1</v>
      </c>
      <c r="Y134" s="1">
        <v>0</v>
      </c>
    </row>
    <row r="135" spans="1:25" x14ac:dyDescent="0.15">
      <c r="A135" s="3" t="s">
        <v>486</v>
      </c>
      <c r="B135" s="3">
        <f t="shared" ref="B135" si="82">W135</f>
        <v>1</v>
      </c>
      <c r="I135" s="1">
        <f>SUM(J135:L135)</f>
        <v>1</v>
      </c>
      <c r="J135" s="1">
        <v>0</v>
      </c>
      <c r="K135" s="1">
        <v>0</v>
      </c>
      <c r="L135" s="1">
        <v>1</v>
      </c>
      <c r="M135" s="1">
        <v>0</v>
      </c>
      <c r="N135" s="1">
        <v>1</v>
      </c>
      <c r="O135" s="1">
        <f t="shared" ref="O135" si="83">C135+I135</f>
        <v>1</v>
      </c>
      <c r="P135" s="1">
        <f t="shared" ref="P135" si="84">D135+J135</f>
        <v>0</v>
      </c>
      <c r="Q135" s="1">
        <f t="shared" ref="Q135" si="85">E135+K135</f>
        <v>0</v>
      </c>
      <c r="R135" s="1">
        <f t="shared" ref="R135" si="86">F135+L135</f>
        <v>1</v>
      </c>
      <c r="S135" s="1">
        <f t="shared" ref="S135" si="87">G135+M135</f>
        <v>0</v>
      </c>
      <c r="T135" s="1">
        <f t="shared" ref="T135" si="88">H135+N135</f>
        <v>1</v>
      </c>
      <c r="U135" s="26" t="s">
        <v>622</v>
      </c>
      <c r="V135" s="26" t="s">
        <v>622</v>
      </c>
      <c r="W135" s="1">
        <f t="shared" ref="W135" si="89">X135+Y135</f>
        <v>1</v>
      </c>
      <c r="X135" s="1">
        <v>0</v>
      </c>
      <c r="Y135" s="1">
        <v>1</v>
      </c>
    </row>
    <row r="136" spans="1:25" x14ac:dyDescent="0.15">
      <c r="A136" s="3" t="s">
        <v>314</v>
      </c>
      <c r="B136" s="3">
        <f t="shared" si="70"/>
        <v>1</v>
      </c>
      <c r="I136" s="1">
        <f>SUM(J136:L136)</f>
        <v>1</v>
      </c>
      <c r="J136" s="1">
        <v>1</v>
      </c>
      <c r="K136" s="1">
        <v>0</v>
      </c>
      <c r="L136" s="1">
        <v>0</v>
      </c>
      <c r="M136" s="1">
        <v>1</v>
      </c>
      <c r="N136" s="1">
        <v>0</v>
      </c>
      <c r="O136" s="1">
        <f t="shared" si="54"/>
        <v>1</v>
      </c>
      <c r="P136" s="1">
        <f t="shared" si="54"/>
        <v>1</v>
      </c>
      <c r="Q136" s="1">
        <f t="shared" si="54"/>
        <v>0</v>
      </c>
      <c r="R136" s="1">
        <f t="shared" si="54"/>
        <v>0</v>
      </c>
      <c r="S136" s="1">
        <f t="shared" si="54"/>
        <v>1</v>
      </c>
      <c r="T136" s="1">
        <f t="shared" si="54"/>
        <v>0</v>
      </c>
      <c r="U136" s="2" t="s">
        <v>552</v>
      </c>
      <c r="V136" s="2" t="s">
        <v>552</v>
      </c>
      <c r="W136" s="1">
        <f t="shared" si="71"/>
        <v>1</v>
      </c>
      <c r="X136" s="1">
        <v>1</v>
      </c>
      <c r="Y136" s="1">
        <v>0</v>
      </c>
    </row>
    <row r="137" spans="1:25" x14ac:dyDescent="0.15">
      <c r="A137" s="3" t="s">
        <v>472</v>
      </c>
      <c r="B137" s="3">
        <f t="shared" si="70"/>
        <v>1</v>
      </c>
      <c r="C137" s="1">
        <f t="shared" ref="C137" si="90">IF(SUM(D137:F137)&gt;0,SUM(D137:F137)," ")</f>
        <v>1</v>
      </c>
      <c r="D137" s="1">
        <v>0</v>
      </c>
      <c r="E137" s="1">
        <v>1</v>
      </c>
      <c r="F137" s="1">
        <v>0</v>
      </c>
      <c r="G137" s="1">
        <v>1</v>
      </c>
      <c r="H137" s="1">
        <v>1</v>
      </c>
      <c r="I137" s="1">
        <f t="shared" ref="I137" si="91">IF(SUM(J137:L137)&gt;0,SUM(J137:L137)," ")</f>
        <v>1</v>
      </c>
      <c r="J137" s="1">
        <v>0</v>
      </c>
      <c r="K137" s="1">
        <v>0</v>
      </c>
      <c r="L137" s="1">
        <v>1</v>
      </c>
      <c r="M137" s="1">
        <v>1</v>
      </c>
      <c r="N137" s="1">
        <v>2</v>
      </c>
      <c r="O137" s="1">
        <f t="shared" si="54"/>
        <v>2</v>
      </c>
      <c r="P137" s="1">
        <f t="shared" si="54"/>
        <v>0</v>
      </c>
      <c r="Q137" s="1">
        <f t="shared" si="54"/>
        <v>1</v>
      </c>
      <c r="R137" s="1">
        <f t="shared" si="54"/>
        <v>1</v>
      </c>
      <c r="S137" s="1">
        <f t="shared" si="54"/>
        <v>2</v>
      </c>
      <c r="T137" s="1">
        <f t="shared" si="54"/>
        <v>3</v>
      </c>
      <c r="U137" s="26" t="s">
        <v>623</v>
      </c>
      <c r="V137" s="26" t="s">
        <v>623</v>
      </c>
      <c r="W137" s="1">
        <f t="shared" si="71"/>
        <v>1</v>
      </c>
      <c r="X137" s="1">
        <v>0</v>
      </c>
      <c r="Y137" s="1">
        <v>1</v>
      </c>
    </row>
    <row r="138" spans="1:25" x14ac:dyDescent="0.15">
      <c r="A138" s="3" t="s">
        <v>411</v>
      </c>
      <c r="B138" s="3">
        <f>W138</f>
        <v>1</v>
      </c>
      <c r="I138" s="1">
        <f>SUM(J138:L138)</f>
        <v>1</v>
      </c>
      <c r="J138" s="1">
        <v>1</v>
      </c>
      <c r="K138" s="1">
        <v>0</v>
      </c>
      <c r="L138" s="1">
        <v>0</v>
      </c>
      <c r="M138" s="1">
        <v>4</v>
      </c>
      <c r="N138" s="1">
        <v>0</v>
      </c>
      <c r="O138" s="1">
        <f t="shared" ref="O138:T138" si="92">C138+I138</f>
        <v>1</v>
      </c>
      <c r="P138" s="1">
        <f t="shared" si="92"/>
        <v>1</v>
      </c>
      <c r="Q138" s="1">
        <f t="shared" si="92"/>
        <v>0</v>
      </c>
      <c r="R138" s="1">
        <f t="shared" si="92"/>
        <v>0</v>
      </c>
      <c r="S138" s="1">
        <f t="shared" si="92"/>
        <v>4</v>
      </c>
      <c r="T138" s="1">
        <f t="shared" si="92"/>
        <v>0</v>
      </c>
      <c r="U138" s="26" t="s">
        <v>624</v>
      </c>
      <c r="V138" s="26" t="s">
        <v>624</v>
      </c>
      <c r="W138" s="1">
        <f t="shared" si="71"/>
        <v>1</v>
      </c>
      <c r="X138" s="1">
        <v>1</v>
      </c>
      <c r="Y138" s="1">
        <v>0</v>
      </c>
    </row>
    <row r="139" spans="1:25" x14ac:dyDescent="0.15">
      <c r="A139" s="3" t="s">
        <v>315</v>
      </c>
      <c r="B139" s="3">
        <f t="shared" si="70"/>
        <v>1</v>
      </c>
      <c r="C139" s="1">
        <f>SUM(D139:F139)</f>
        <v>1</v>
      </c>
      <c r="D139" s="1">
        <v>1</v>
      </c>
      <c r="E139" s="1">
        <v>0</v>
      </c>
      <c r="F139" s="1">
        <v>0</v>
      </c>
      <c r="G139" s="1">
        <v>5</v>
      </c>
      <c r="H139" s="1">
        <v>0</v>
      </c>
      <c r="O139" s="1">
        <f t="shared" ref="O139:O169" si="93">C139+I139</f>
        <v>1</v>
      </c>
      <c r="P139" s="1">
        <f t="shared" ref="P139:P169" si="94">D139+J139</f>
        <v>1</v>
      </c>
      <c r="Q139" s="1">
        <f t="shared" ref="Q139:Q169" si="95">E139+K139</f>
        <v>0</v>
      </c>
      <c r="R139" s="1">
        <f t="shared" ref="R139:R169" si="96">F139+L139</f>
        <v>0</v>
      </c>
      <c r="S139" s="1">
        <f t="shared" ref="S139:S169" si="97">G139+M139</f>
        <v>5</v>
      </c>
      <c r="T139" s="1">
        <f t="shared" ref="T139:T169" si="98">H139+N139</f>
        <v>0</v>
      </c>
      <c r="U139" s="2" t="s">
        <v>554</v>
      </c>
      <c r="V139" s="2" t="s">
        <v>554</v>
      </c>
      <c r="W139" s="1">
        <f t="shared" si="71"/>
        <v>1</v>
      </c>
      <c r="X139" s="1">
        <v>1</v>
      </c>
      <c r="Y139" s="1">
        <v>0</v>
      </c>
    </row>
    <row r="140" spans="1:25" x14ac:dyDescent="0.15">
      <c r="A140" s="3" t="s">
        <v>316</v>
      </c>
      <c r="B140" s="3">
        <f t="shared" si="70"/>
        <v>1</v>
      </c>
      <c r="C140" s="1">
        <f>SUM(D140:F140)</f>
        <v>1</v>
      </c>
      <c r="D140" s="1">
        <v>1</v>
      </c>
      <c r="E140" s="1">
        <v>0</v>
      </c>
      <c r="F140" s="1">
        <v>0</v>
      </c>
      <c r="G140" s="1">
        <v>1</v>
      </c>
      <c r="H140" s="1">
        <v>0</v>
      </c>
      <c r="O140" s="1">
        <f t="shared" si="93"/>
        <v>1</v>
      </c>
      <c r="P140" s="1">
        <f t="shared" si="94"/>
        <v>1</v>
      </c>
      <c r="Q140" s="1">
        <f t="shared" si="95"/>
        <v>0</v>
      </c>
      <c r="R140" s="1">
        <f t="shared" si="96"/>
        <v>0</v>
      </c>
      <c r="S140" s="1">
        <f t="shared" si="97"/>
        <v>1</v>
      </c>
      <c r="T140" s="1">
        <f t="shared" si="98"/>
        <v>0</v>
      </c>
      <c r="U140" s="2" t="s">
        <v>559</v>
      </c>
      <c r="V140" s="2" t="s">
        <v>559</v>
      </c>
      <c r="W140" s="1">
        <f t="shared" si="71"/>
        <v>1</v>
      </c>
      <c r="X140" s="1">
        <v>1</v>
      </c>
      <c r="Y140" s="1">
        <v>0</v>
      </c>
    </row>
    <row r="141" spans="1:25" x14ac:dyDescent="0.15">
      <c r="A141" s="3" t="s">
        <v>550</v>
      </c>
      <c r="B141" s="3">
        <f t="shared" ref="B141" si="99">W141</f>
        <v>1</v>
      </c>
      <c r="C141" s="1">
        <f>SUM(D141:F141)</f>
        <v>1</v>
      </c>
      <c r="D141" s="1">
        <v>1</v>
      </c>
      <c r="E141" s="1">
        <v>0</v>
      </c>
      <c r="F141" s="1">
        <v>0</v>
      </c>
      <c r="G141" s="1">
        <v>3</v>
      </c>
      <c r="H141" s="1">
        <v>0</v>
      </c>
      <c r="O141" s="1">
        <f t="shared" ref="O141" si="100">C141+I141</f>
        <v>1</v>
      </c>
      <c r="P141" s="1">
        <f t="shared" ref="P141" si="101">D141+J141</f>
        <v>1</v>
      </c>
      <c r="Q141" s="1">
        <f t="shared" ref="Q141" si="102">E141+K141</f>
        <v>0</v>
      </c>
      <c r="R141" s="1">
        <f t="shared" ref="R141" si="103">F141+L141</f>
        <v>0</v>
      </c>
      <c r="S141" s="1">
        <f t="shared" ref="S141" si="104">G141+M141</f>
        <v>3</v>
      </c>
      <c r="T141" s="1">
        <f t="shared" ref="T141" si="105">H141+N141</f>
        <v>0</v>
      </c>
      <c r="U141" s="26" t="s">
        <v>561</v>
      </c>
      <c r="V141" s="26" t="s">
        <v>561</v>
      </c>
      <c r="W141" s="1">
        <f t="shared" ref="W141" si="106">X141+Y141</f>
        <v>1</v>
      </c>
      <c r="X141" s="1">
        <v>1</v>
      </c>
      <c r="Y141" s="1">
        <v>0</v>
      </c>
    </row>
    <row r="142" spans="1:25" x14ac:dyDescent="0.15">
      <c r="A142" s="3" t="s">
        <v>317</v>
      </c>
      <c r="B142" s="3">
        <f t="shared" si="70"/>
        <v>1</v>
      </c>
      <c r="C142" s="1">
        <f>SUM(D142:F142)</f>
        <v>1</v>
      </c>
      <c r="D142" s="1">
        <v>1</v>
      </c>
      <c r="E142" s="1">
        <v>0</v>
      </c>
      <c r="F142" s="1">
        <v>0</v>
      </c>
      <c r="G142" s="1">
        <v>7</v>
      </c>
      <c r="H142" s="1">
        <v>1</v>
      </c>
      <c r="O142" s="1">
        <f t="shared" si="93"/>
        <v>1</v>
      </c>
      <c r="P142" s="1">
        <f t="shared" si="94"/>
        <v>1</v>
      </c>
      <c r="Q142" s="1">
        <f t="shared" si="95"/>
        <v>0</v>
      </c>
      <c r="R142" s="1">
        <f t="shared" si="96"/>
        <v>0</v>
      </c>
      <c r="S142" s="1">
        <f t="shared" si="97"/>
        <v>7</v>
      </c>
      <c r="T142" s="1">
        <f t="shared" si="98"/>
        <v>1</v>
      </c>
      <c r="U142" s="2" t="s">
        <v>559</v>
      </c>
      <c r="V142" s="2" t="s">
        <v>559</v>
      </c>
      <c r="W142" s="1">
        <f t="shared" si="71"/>
        <v>1</v>
      </c>
      <c r="X142" s="1">
        <v>1</v>
      </c>
      <c r="Y142" s="1">
        <v>0</v>
      </c>
    </row>
    <row r="143" spans="1:25" x14ac:dyDescent="0.15">
      <c r="A143" s="3" t="s">
        <v>318</v>
      </c>
      <c r="B143" s="3">
        <f t="shared" si="70"/>
        <v>1</v>
      </c>
      <c r="I143" s="1">
        <f>SUM(J143:L143)</f>
        <v>1</v>
      </c>
      <c r="J143" s="1">
        <v>1</v>
      </c>
      <c r="K143" s="1">
        <v>0</v>
      </c>
      <c r="L143" s="1">
        <v>0</v>
      </c>
      <c r="M143" s="1">
        <v>5</v>
      </c>
      <c r="N143" s="1">
        <v>1</v>
      </c>
      <c r="O143" s="1">
        <f t="shared" si="93"/>
        <v>1</v>
      </c>
      <c r="P143" s="1">
        <f t="shared" si="94"/>
        <v>1</v>
      </c>
      <c r="Q143" s="1">
        <f t="shared" si="95"/>
        <v>0</v>
      </c>
      <c r="R143" s="1">
        <f t="shared" si="96"/>
        <v>0</v>
      </c>
      <c r="S143" s="1">
        <f t="shared" si="97"/>
        <v>5</v>
      </c>
      <c r="T143" s="1">
        <f t="shared" si="98"/>
        <v>1</v>
      </c>
      <c r="U143" s="2" t="s">
        <v>554</v>
      </c>
      <c r="V143" s="2" t="s">
        <v>554</v>
      </c>
      <c r="W143" s="1">
        <f t="shared" si="71"/>
        <v>1</v>
      </c>
      <c r="X143" s="1">
        <v>1</v>
      </c>
      <c r="Y143" s="1">
        <v>0</v>
      </c>
    </row>
    <row r="144" spans="1:25" x14ac:dyDescent="0.15">
      <c r="A144" s="3" t="s">
        <v>513</v>
      </c>
      <c r="B144" s="3">
        <f t="shared" si="70"/>
        <v>1</v>
      </c>
      <c r="I144" s="1">
        <f>SUM(J144:L144)</f>
        <v>1</v>
      </c>
      <c r="J144" s="1">
        <v>1</v>
      </c>
      <c r="K144" s="1">
        <v>0</v>
      </c>
      <c r="L144" s="1">
        <v>0</v>
      </c>
      <c r="M144" s="1">
        <v>2</v>
      </c>
      <c r="N144" s="1">
        <v>0</v>
      </c>
      <c r="O144" s="1">
        <f t="shared" ref="O144" si="107">C144+I144</f>
        <v>1</v>
      </c>
      <c r="P144" s="1">
        <f t="shared" ref="P144" si="108">D144+J144</f>
        <v>1</v>
      </c>
      <c r="Q144" s="1">
        <f t="shared" ref="Q144" si="109">E144+K144</f>
        <v>0</v>
      </c>
      <c r="R144" s="1">
        <f t="shared" ref="R144" si="110">F144+L144</f>
        <v>0</v>
      </c>
      <c r="S144" s="1">
        <f t="shared" ref="S144" si="111">G144+M144</f>
        <v>2</v>
      </c>
      <c r="T144" s="1">
        <f t="shared" ref="T144" si="112">H144+N144</f>
        <v>0</v>
      </c>
      <c r="U144" s="26" t="s">
        <v>621</v>
      </c>
      <c r="V144" s="26" t="s">
        <v>621</v>
      </c>
      <c r="W144" s="1">
        <f t="shared" si="71"/>
        <v>1</v>
      </c>
      <c r="X144" s="1">
        <v>1</v>
      </c>
      <c r="Y144" s="1">
        <v>0</v>
      </c>
    </row>
    <row r="145" spans="1:25" x14ac:dyDescent="0.15">
      <c r="A145" s="3" t="s">
        <v>319</v>
      </c>
      <c r="B145" s="3">
        <f t="shared" si="70"/>
        <v>1</v>
      </c>
      <c r="C145" s="1">
        <f>SUM(D145:F145)</f>
        <v>1</v>
      </c>
      <c r="D145" s="1">
        <v>0</v>
      </c>
      <c r="E145" s="1">
        <v>1</v>
      </c>
      <c r="F145" s="1">
        <v>0</v>
      </c>
      <c r="G145" s="1">
        <v>2</v>
      </c>
      <c r="H145" s="1">
        <v>2</v>
      </c>
      <c r="I145" s="1">
        <f>SUM(J145:L145)</f>
        <v>2</v>
      </c>
      <c r="J145" s="1">
        <v>1</v>
      </c>
      <c r="K145" s="1">
        <v>1</v>
      </c>
      <c r="L145" s="1">
        <v>0</v>
      </c>
      <c r="M145" s="1">
        <v>3</v>
      </c>
      <c r="N145" s="1">
        <v>2</v>
      </c>
      <c r="O145" s="1">
        <f t="shared" si="93"/>
        <v>3</v>
      </c>
      <c r="P145" s="1">
        <f t="shared" si="94"/>
        <v>1</v>
      </c>
      <c r="Q145" s="1">
        <f t="shared" si="95"/>
        <v>2</v>
      </c>
      <c r="R145" s="1">
        <f t="shared" si="96"/>
        <v>0</v>
      </c>
      <c r="S145" s="1">
        <f t="shared" si="97"/>
        <v>5</v>
      </c>
      <c r="T145" s="1">
        <f t="shared" si="98"/>
        <v>4</v>
      </c>
      <c r="U145" s="2" t="s">
        <v>560</v>
      </c>
      <c r="V145" s="2" t="s">
        <v>560</v>
      </c>
      <c r="W145" s="1">
        <f t="shared" si="71"/>
        <v>1</v>
      </c>
      <c r="X145" s="1">
        <v>1</v>
      </c>
      <c r="Y145" s="1">
        <v>0</v>
      </c>
    </row>
    <row r="146" spans="1:25" x14ac:dyDescent="0.15">
      <c r="A146" s="3" t="s">
        <v>391</v>
      </c>
      <c r="B146" s="3">
        <f>W146</f>
        <v>1</v>
      </c>
      <c r="I146" s="1">
        <f>SUM(J146:L146)</f>
        <v>1</v>
      </c>
      <c r="J146" s="1">
        <v>1</v>
      </c>
      <c r="K146" s="1">
        <v>0</v>
      </c>
      <c r="L146" s="1">
        <v>0</v>
      </c>
      <c r="M146" s="1">
        <v>2</v>
      </c>
      <c r="N146" s="1">
        <v>0</v>
      </c>
      <c r="O146" s="1">
        <f t="shared" si="93"/>
        <v>1</v>
      </c>
      <c r="P146" s="1">
        <f t="shared" si="94"/>
        <v>1</v>
      </c>
      <c r="Q146" s="1">
        <f t="shared" si="95"/>
        <v>0</v>
      </c>
      <c r="R146" s="1">
        <f t="shared" si="96"/>
        <v>0</v>
      </c>
      <c r="S146" s="1">
        <f t="shared" si="97"/>
        <v>2</v>
      </c>
      <c r="T146" s="1">
        <f t="shared" si="98"/>
        <v>0</v>
      </c>
      <c r="U146" s="26" t="s">
        <v>562</v>
      </c>
      <c r="V146" s="26" t="s">
        <v>562</v>
      </c>
      <c r="W146" s="1">
        <f>X146+Y146</f>
        <v>1</v>
      </c>
      <c r="X146" s="1">
        <v>1</v>
      </c>
      <c r="Y146" s="1">
        <v>0</v>
      </c>
    </row>
    <row r="147" spans="1:25" x14ac:dyDescent="0.15">
      <c r="A147" s="3" t="s">
        <v>320</v>
      </c>
      <c r="B147" s="3">
        <f t="shared" si="70"/>
        <v>1</v>
      </c>
      <c r="C147" s="1">
        <f>SUM(D147:F147)</f>
        <v>1</v>
      </c>
      <c r="D147" s="1">
        <v>1</v>
      </c>
      <c r="E147" s="1">
        <v>0</v>
      </c>
      <c r="F147" s="1">
        <v>0</v>
      </c>
      <c r="G147" s="1">
        <v>5</v>
      </c>
      <c r="H147" s="1">
        <v>3</v>
      </c>
      <c r="O147" s="1">
        <f t="shared" si="93"/>
        <v>1</v>
      </c>
      <c r="P147" s="1">
        <f t="shared" si="94"/>
        <v>1</v>
      </c>
      <c r="Q147" s="1">
        <f t="shared" si="95"/>
        <v>0</v>
      </c>
      <c r="R147" s="1">
        <f t="shared" si="96"/>
        <v>0</v>
      </c>
      <c r="S147" s="1">
        <f t="shared" si="97"/>
        <v>5</v>
      </c>
      <c r="T147" s="1">
        <f t="shared" si="98"/>
        <v>3</v>
      </c>
      <c r="U147" s="2" t="s">
        <v>553</v>
      </c>
      <c r="V147" s="2" t="s">
        <v>553</v>
      </c>
      <c r="W147" s="1">
        <f t="shared" si="71"/>
        <v>1</v>
      </c>
      <c r="X147" s="1">
        <v>1</v>
      </c>
      <c r="Y147" s="1">
        <v>0</v>
      </c>
    </row>
    <row r="148" spans="1:25" s="3" customFormat="1" x14ac:dyDescent="0.15">
      <c r="A148" s="3" t="s">
        <v>108</v>
      </c>
      <c r="B148" s="3">
        <f t="shared" si="70"/>
        <v>1</v>
      </c>
      <c r="C148" s="1">
        <f>SUM(D148:F148)</f>
        <v>1</v>
      </c>
      <c r="D148" s="38">
        <v>0</v>
      </c>
      <c r="E148" s="38">
        <v>1</v>
      </c>
      <c r="F148" s="38">
        <v>0</v>
      </c>
      <c r="G148" s="38">
        <v>0</v>
      </c>
      <c r="H148" s="38">
        <v>0</v>
      </c>
      <c r="I148" s="1">
        <f>SUM(J148:L148)</f>
        <v>1</v>
      </c>
      <c r="J148" s="38">
        <v>0</v>
      </c>
      <c r="K148" s="38">
        <v>0</v>
      </c>
      <c r="L148" s="38">
        <v>1</v>
      </c>
      <c r="M148" s="38">
        <v>0</v>
      </c>
      <c r="N148" s="38">
        <v>1</v>
      </c>
      <c r="O148" s="38">
        <f t="shared" si="93"/>
        <v>2</v>
      </c>
      <c r="P148" s="38">
        <f t="shared" si="94"/>
        <v>0</v>
      </c>
      <c r="Q148" s="38">
        <f t="shared" si="95"/>
        <v>1</v>
      </c>
      <c r="R148" s="38">
        <f t="shared" si="96"/>
        <v>1</v>
      </c>
      <c r="S148" s="38">
        <f t="shared" si="97"/>
        <v>0</v>
      </c>
      <c r="T148" s="38">
        <f t="shared" si="98"/>
        <v>1</v>
      </c>
      <c r="U148" s="26" t="s">
        <v>625</v>
      </c>
      <c r="V148" s="26" t="s">
        <v>625</v>
      </c>
      <c r="W148" s="38">
        <v>1</v>
      </c>
      <c r="X148" s="38">
        <v>0</v>
      </c>
      <c r="Y148" s="38">
        <v>1</v>
      </c>
    </row>
    <row r="149" spans="1:25" x14ac:dyDescent="0.15">
      <c r="A149" s="3" t="s">
        <v>321</v>
      </c>
      <c r="B149" s="3">
        <f t="shared" si="70"/>
        <v>1</v>
      </c>
      <c r="C149" s="1">
        <f>SUM(D149:F149)</f>
        <v>1</v>
      </c>
      <c r="D149" s="1">
        <v>0</v>
      </c>
      <c r="E149" s="1">
        <v>1</v>
      </c>
      <c r="F149" s="1">
        <v>0</v>
      </c>
      <c r="G149" s="1">
        <v>1</v>
      </c>
      <c r="H149" s="1">
        <v>1</v>
      </c>
      <c r="I149" s="1">
        <f>SUM(J149:L149)</f>
        <v>2</v>
      </c>
      <c r="J149" s="1">
        <v>0</v>
      </c>
      <c r="K149" s="1">
        <v>1</v>
      </c>
      <c r="L149" s="1">
        <v>1</v>
      </c>
      <c r="M149" s="1">
        <v>2</v>
      </c>
      <c r="N149" s="1">
        <v>4</v>
      </c>
      <c r="O149" s="1">
        <f t="shared" si="93"/>
        <v>3</v>
      </c>
      <c r="P149" s="1">
        <f t="shared" si="94"/>
        <v>0</v>
      </c>
      <c r="Q149" s="1">
        <f t="shared" si="95"/>
        <v>2</v>
      </c>
      <c r="R149" s="1">
        <f t="shared" si="96"/>
        <v>1</v>
      </c>
      <c r="S149" s="1">
        <f t="shared" si="97"/>
        <v>3</v>
      </c>
      <c r="T149" s="1">
        <f t="shared" si="98"/>
        <v>5</v>
      </c>
      <c r="U149" s="2" t="s">
        <v>552</v>
      </c>
      <c r="V149" s="2" t="s">
        <v>552</v>
      </c>
      <c r="W149" s="1">
        <f t="shared" si="71"/>
        <v>1</v>
      </c>
      <c r="X149" s="1">
        <v>0</v>
      </c>
      <c r="Y149" s="1">
        <v>1</v>
      </c>
    </row>
    <row r="150" spans="1:25" x14ac:dyDescent="0.15">
      <c r="A150" s="3" t="s">
        <v>551</v>
      </c>
      <c r="B150" s="3">
        <f t="shared" ref="B150" si="113">W150</f>
        <v>1</v>
      </c>
      <c r="C150" s="1">
        <f t="shared" ref="C150" si="114">IF(SUM(D150:F150)&gt;0,SUM(D150:F150)," ")</f>
        <v>1</v>
      </c>
      <c r="D150" s="1">
        <v>0</v>
      </c>
      <c r="E150" s="1">
        <v>1</v>
      </c>
      <c r="F150" s="1">
        <v>0</v>
      </c>
      <c r="G150" s="1">
        <v>1</v>
      </c>
      <c r="H150" s="1">
        <v>1</v>
      </c>
      <c r="I150" s="1">
        <f>SUM(J150:L150)</f>
        <v>1</v>
      </c>
      <c r="J150" s="1">
        <v>1</v>
      </c>
      <c r="K150" s="1">
        <v>0</v>
      </c>
      <c r="L150" s="1">
        <v>0</v>
      </c>
      <c r="M150" s="1">
        <v>3</v>
      </c>
      <c r="N150" s="1">
        <v>1</v>
      </c>
      <c r="O150" s="1">
        <f t="shared" ref="O150" si="115">C150+I150</f>
        <v>2</v>
      </c>
      <c r="P150" s="1">
        <f t="shared" ref="P150" si="116">D150+J150</f>
        <v>1</v>
      </c>
      <c r="Q150" s="1">
        <f t="shared" ref="Q150" si="117">E150+K150</f>
        <v>1</v>
      </c>
      <c r="R150" s="1">
        <f t="shared" ref="R150" si="118">F150+L150</f>
        <v>0</v>
      </c>
      <c r="S150" s="1">
        <f t="shared" ref="S150" si="119">G150+M150</f>
        <v>4</v>
      </c>
      <c r="T150" s="1">
        <f t="shared" ref="T150" si="120">H150+N150</f>
        <v>2</v>
      </c>
      <c r="U150" s="26" t="s">
        <v>561</v>
      </c>
      <c r="V150" s="26" t="s">
        <v>561</v>
      </c>
      <c r="W150" s="1">
        <f t="shared" ref="W150" si="121">X150+Y150</f>
        <v>1</v>
      </c>
      <c r="X150" s="1">
        <v>1</v>
      </c>
      <c r="Y150" s="1">
        <v>0</v>
      </c>
    </row>
    <row r="151" spans="1:25" x14ac:dyDescent="0.15">
      <c r="A151" s="3" t="s">
        <v>618</v>
      </c>
      <c r="B151" s="3">
        <f t="shared" ref="B151" si="122">W151</f>
        <v>1</v>
      </c>
      <c r="C151" s="1">
        <f t="shared" ref="C151" si="123">IF(SUM(D151:F151)&gt;0,SUM(D151:F151)," ")</f>
        <v>1</v>
      </c>
      <c r="D151" s="1">
        <v>0</v>
      </c>
      <c r="E151" s="1">
        <v>1</v>
      </c>
      <c r="F151" s="1">
        <v>0</v>
      </c>
      <c r="G151" s="1">
        <v>0</v>
      </c>
      <c r="H151" s="1">
        <v>0</v>
      </c>
      <c r="I151" s="1">
        <f>SUM(J151:L151)</f>
        <v>1</v>
      </c>
      <c r="J151" s="1">
        <v>1</v>
      </c>
      <c r="K151" s="1">
        <v>0</v>
      </c>
      <c r="L151" s="1">
        <v>0</v>
      </c>
      <c r="M151" s="1">
        <v>1</v>
      </c>
      <c r="N151" s="1">
        <v>0</v>
      </c>
      <c r="O151" s="1">
        <f t="shared" ref="O151" si="124">C151+I151</f>
        <v>2</v>
      </c>
      <c r="P151" s="1">
        <f t="shared" ref="P151" si="125">D151+J151</f>
        <v>1</v>
      </c>
      <c r="Q151" s="1">
        <f t="shared" ref="Q151" si="126">E151+K151</f>
        <v>1</v>
      </c>
      <c r="R151" s="1">
        <f t="shared" ref="R151" si="127">F151+L151</f>
        <v>0</v>
      </c>
      <c r="S151" s="1">
        <f t="shared" ref="S151" si="128">G151+M151</f>
        <v>1</v>
      </c>
      <c r="T151" s="1">
        <f t="shared" ref="T151" si="129">H151+N151</f>
        <v>0</v>
      </c>
      <c r="U151" s="26" t="s">
        <v>615</v>
      </c>
      <c r="V151" s="26" t="s">
        <v>615</v>
      </c>
      <c r="W151" s="1">
        <f t="shared" ref="W151" si="130">X151+Y151</f>
        <v>1</v>
      </c>
      <c r="X151" s="1">
        <v>1</v>
      </c>
      <c r="Y151" s="1">
        <v>0</v>
      </c>
    </row>
    <row r="152" spans="1:25" x14ac:dyDescent="0.15">
      <c r="A152" s="3" t="s">
        <v>416</v>
      </c>
      <c r="B152" s="3">
        <f>W152</f>
        <v>1</v>
      </c>
      <c r="I152" s="1">
        <f>SUM(J152:L152)</f>
        <v>1</v>
      </c>
      <c r="J152" s="1">
        <v>1</v>
      </c>
      <c r="K152" s="1">
        <v>0</v>
      </c>
      <c r="L152" s="1">
        <v>0</v>
      </c>
      <c r="M152" s="1">
        <v>1</v>
      </c>
      <c r="N152" s="1">
        <v>0</v>
      </c>
      <c r="O152" s="1">
        <f t="shared" si="93"/>
        <v>1</v>
      </c>
      <c r="P152" s="1">
        <f t="shared" si="94"/>
        <v>1</v>
      </c>
      <c r="Q152" s="1">
        <f t="shared" si="95"/>
        <v>0</v>
      </c>
      <c r="R152" s="1">
        <f t="shared" si="96"/>
        <v>0</v>
      </c>
      <c r="S152" s="1">
        <f t="shared" si="97"/>
        <v>1</v>
      </c>
      <c r="T152" s="1">
        <f t="shared" si="98"/>
        <v>0</v>
      </c>
      <c r="U152" s="26" t="s">
        <v>626</v>
      </c>
      <c r="V152" s="26" t="s">
        <v>626</v>
      </c>
      <c r="W152" s="1">
        <f t="shared" si="71"/>
        <v>1</v>
      </c>
      <c r="X152" s="1">
        <v>1</v>
      </c>
      <c r="Y152" s="1">
        <v>0</v>
      </c>
    </row>
    <row r="153" spans="1:25" x14ac:dyDescent="0.15">
      <c r="A153" s="3" t="s">
        <v>322</v>
      </c>
      <c r="B153" s="3">
        <f t="shared" si="70"/>
        <v>1</v>
      </c>
      <c r="C153" s="1">
        <f t="shared" ref="C153:C163" si="131">SUM(D153:F153)</f>
        <v>1</v>
      </c>
      <c r="D153" s="1">
        <v>1</v>
      </c>
      <c r="E153" s="1">
        <v>0</v>
      </c>
      <c r="F153" s="1">
        <v>0</v>
      </c>
      <c r="G153" s="1">
        <v>2</v>
      </c>
      <c r="H153" s="1">
        <v>1</v>
      </c>
      <c r="O153" s="1">
        <f t="shared" si="93"/>
        <v>1</v>
      </c>
      <c r="P153" s="1">
        <f t="shared" si="94"/>
        <v>1</v>
      </c>
      <c r="Q153" s="1">
        <f t="shared" si="95"/>
        <v>0</v>
      </c>
      <c r="R153" s="1">
        <f t="shared" si="96"/>
        <v>0</v>
      </c>
      <c r="S153" s="1">
        <f t="shared" si="97"/>
        <v>2</v>
      </c>
      <c r="T153" s="1">
        <f t="shared" si="98"/>
        <v>1</v>
      </c>
      <c r="U153" s="2" t="s">
        <v>560</v>
      </c>
      <c r="V153" s="2" t="s">
        <v>560</v>
      </c>
      <c r="W153" s="1">
        <f t="shared" si="71"/>
        <v>1</v>
      </c>
      <c r="X153" s="1">
        <v>1</v>
      </c>
      <c r="Y153" s="1">
        <v>0</v>
      </c>
    </row>
    <row r="154" spans="1:25" x14ac:dyDescent="0.15">
      <c r="A154" s="3" t="s">
        <v>425</v>
      </c>
      <c r="B154" s="3">
        <f>W154</f>
        <v>1</v>
      </c>
      <c r="C154" s="1">
        <f t="shared" si="131"/>
        <v>1</v>
      </c>
      <c r="D154" s="1">
        <v>1</v>
      </c>
      <c r="E154" s="1">
        <v>0</v>
      </c>
      <c r="F154" s="1">
        <v>0</v>
      </c>
      <c r="G154" s="1">
        <v>6</v>
      </c>
      <c r="H154" s="1">
        <v>0</v>
      </c>
      <c r="O154" s="1">
        <f t="shared" si="93"/>
        <v>1</v>
      </c>
      <c r="P154" s="1">
        <f>D154+J154</f>
        <v>1</v>
      </c>
      <c r="Q154" s="1">
        <f>E154+K154</f>
        <v>0</v>
      </c>
      <c r="R154" s="1">
        <f>F154+L154</f>
        <v>0</v>
      </c>
      <c r="S154" s="1">
        <f>G154+M154</f>
        <v>6</v>
      </c>
      <c r="T154" s="1">
        <f>H154+N154</f>
        <v>0</v>
      </c>
      <c r="U154" s="26" t="s">
        <v>627</v>
      </c>
      <c r="V154" s="26" t="s">
        <v>627</v>
      </c>
      <c r="W154" s="1">
        <f>X154+Y154</f>
        <v>1</v>
      </c>
      <c r="X154" s="1">
        <v>1</v>
      </c>
      <c r="Y154" s="1">
        <v>0</v>
      </c>
    </row>
    <row r="155" spans="1:25" x14ac:dyDescent="0.15">
      <c r="A155" s="3" t="s">
        <v>487</v>
      </c>
      <c r="B155" s="3">
        <f>W155</f>
        <v>1</v>
      </c>
      <c r="I155" s="1">
        <f>SUM(J155:L155)</f>
        <v>1</v>
      </c>
      <c r="J155" s="1">
        <v>1</v>
      </c>
      <c r="K155" s="1">
        <v>0</v>
      </c>
      <c r="L155" s="1">
        <v>0</v>
      </c>
      <c r="M155" s="1">
        <v>2</v>
      </c>
      <c r="N155" s="1">
        <v>1</v>
      </c>
      <c r="O155" s="1">
        <f t="shared" ref="O155" si="132">C155+I155</f>
        <v>1</v>
      </c>
      <c r="P155" s="1">
        <f t="shared" ref="P155" si="133">D155+J155</f>
        <v>1</v>
      </c>
      <c r="Q155" s="1">
        <f t="shared" ref="Q155" si="134">E155+K155</f>
        <v>0</v>
      </c>
      <c r="R155" s="1">
        <f t="shared" ref="R155" si="135">F155+L155</f>
        <v>0</v>
      </c>
      <c r="S155" s="1">
        <f t="shared" ref="S155" si="136">G155+M155</f>
        <v>2</v>
      </c>
      <c r="T155" s="1">
        <f t="shared" ref="T155" si="137">H155+N155</f>
        <v>1</v>
      </c>
      <c r="U155" s="26" t="s">
        <v>588</v>
      </c>
      <c r="V155" s="26" t="s">
        <v>588</v>
      </c>
      <c r="W155" s="1">
        <f t="shared" ref="W155" si="138">X155+Y155</f>
        <v>1</v>
      </c>
      <c r="X155" s="1">
        <v>1</v>
      </c>
      <c r="Y155" s="1">
        <v>0</v>
      </c>
    </row>
    <row r="156" spans="1:25" x14ac:dyDescent="0.15">
      <c r="A156" s="3" t="s">
        <v>134</v>
      </c>
      <c r="B156" s="3">
        <v>2</v>
      </c>
      <c r="C156" s="1">
        <f t="shared" si="131"/>
        <v>1</v>
      </c>
      <c r="D156" s="1">
        <v>0</v>
      </c>
      <c r="E156" s="1">
        <v>1</v>
      </c>
      <c r="F156" s="1">
        <v>0</v>
      </c>
      <c r="G156" s="1">
        <v>1</v>
      </c>
      <c r="H156" s="1">
        <v>1</v>
      </c>
      <c r="I156" s="1">
        <f>SUM(J156:L156)</f>
        <v>2</v>
      </c>
      <c r="J156" s="1">
        <v>2</v>
      </c>
      <c r="K156" s="1">
        <v>0</v>
      </c>
      <c r="L156" s="1">
        <v>0</v>
      </c>
      <c r="M156" s="1">
        <v>7</v>
      </c>
      <c r="N156" s="1">
        <v>1</v>
      </c>
      <c r="O156" s="1">
        <f t="shared" si="93"/>
        <v>3</v>
      </c>
      <c r="P156" s="1">
        <f t="shared" si="94"/>
        <v>2</v>
      </c>
      <c r="Q156" s="1">
        <f t="shared" si="95"/>
        <v>1</v>
      </c>
      <c r="R156" s="1">
        <f t="shared" si="96"/>
        <v>0</v>
      </c>
      <c r="S156" s="1">
        <f t="shared" si="97"/>
        <v>8</v>
      </c>
      <c r="T156" s="1">
        <f t="shared" si="98"/>
        <v>2</v>
      </c>
      <c r="U156" s="2" t="s">
        <v>628</v>
      </c>
      <c r="V156" s="26" t="s">
        <v>555</v>
      </c>
      <c r="W156" s="1">
        <f t="shared" si="71"/>
        <v>2</v>
      </c>
      <c r="X156" s="1">
        <v>2</v>
      </c>
      <c r="Y156" s="1">
        <v>0</v>
      </c>
    </row>
    <row r="157" spans="1:25" x14ac:dyDescent="0.15">
      <c r="A157" s="3" t="s">
        <v>323</v>
      </c>
      <c r="B157" s="3">
        <f t="shared" si="70"/>
        <v>1</v>
      </c>
      <c r="C157" s="1">
        <f t="shared" si="131"/>
        <v>1</v>
      </c>
      <c r="D157" s="1">
        <v>0</v>
      </c>
      <c r="E157" s="1">
        <v>0</v>
      </c>
      <c r="F157" s="1">
        <v>1</v>
      </c>
      <c r="G157" s="1">
        <v>1</v>
      </c>
      <c r="H157" s="1">
        <v>2</v>
      </c>
      <c r="I157" s="1">
        <f>SUM(J157:L157)</f>
        <v>1</v>
      </c>
      <c r="J157" s="1">
        <v>0</v>
      </c>
      <c r="K157" s="1">
        <v>1</v>
      </c>
      <c r="L157" s="1">
        <v>0</v>
      </c>
      <c r="M157" s="1">
        <v>1</v>
      </c>
      <c r="N157" s="1">
        <v>1</v>
      </c>
      <c r="O157" s="1">
        <f t="shared" si="93"/>
        <v>2</v>
      </c>
      <c r="P157" s="1">
        <f t="shared" si="94"/>
        <v>0</v>
      </c>
      <c r="Q157" s="1">
        <f t="shared" si="95"/>
        <v>1</v>
      </c>
      <c r="R157" s="1">
        <f t="shared" si="96"/>
        <v>1</v>
      </c>
      <c r="S157" s="1">
        <f t="shared" si="97"/>
        <v>2</v>
      </c>
      <c r="T157" s="1">
        <f t="shared" si="98"/>
        <v>3</v>
      </c>
      <c r="U157" s="2" t="s">
        <v>628</v>
      </c>
      <c r="V157" s="2" t="s">
        <v>628</v>
      </c>
      <c r="W157" s="1">
        <f t="shared" si="71"/>
        <v>1</v>
      </c>
      <c r="X157" s="1">
        <v>0</v>
      </c>
      <c r="Y157" s="1">
        <v>1</v>
      </c>
    </row>
    <row r="158" spans="1:25" x14ac:dyDescent="0.15">
      <c r="A158" s="3" t="s">
        <v>324</v>
      </c>
      <c r="B158" s="3">
        <f t="shared" si="70"/>
        <v>1</v>
      </c>
      <c r="C158" s="1">
        <f t="shared" si="131"/>
        <v>1</v>
      </c>
      <c r="D158" s="1">
        <v>1</v>
      </c>
      <c r="E158" s="1">
        <v>0</v>
      </c>
      <c r="F158" s="1">
        <v>0</v>
      </c>
      <c r="G158" s="1">
        <v>4</v>
      </c>
      <c r="H158" s="1">
        <v>0</v>
      </c>
      <c r="O158" s="1">
        <f t="shared" si="93"/>
        <v>1</v>
      </c>
      <c r="P158" s="1">
        <f t="shared" si="94"/>
        <v>1</v>
      </c>
      <c r="Q158" s="1">
        <f t="shared" si="95"/>
        <v>0</v>
      </c>
      <c r="R158" s="1">
        <f t="shared" si="96"/>
        <v>0</v>
      </c>
      <c r="S158" s="1">
        <f t="shared" si="97"/>
        <v>4</v>
      </c>
      <c r="T158" s="1">
        <f t="shared" si="98"/>
        <v>0</v>
      </c>
      <c r="U158" s="2" t="s">
        <v>554</v>
      </c>
      <c r="V158" s="2" t="s">
        <v>554</v>
      </c>
      <c r="W158" s="1">
        <f t="shared" si="71"/>
        <v>1</v>
      </c>
      <c r="X158" s="1">
        <v>1</v>
      </c>
      <c r="Y158" s="1">
        <v>0</v>
      </c>
    </row>
    <row r="159" spans="1:25" x14ac:dyDescent="0.15">
      <c r="A159" s="3" t="s">
        <v>305</v>
      </c>
      <c r="B159" s="3">
        <f t="shared" si="70"/>
        <v>1</v>
      </c>
      <c r="I159" s="1">
        <f>SUM(J159:L159)</f>
        <v>1</v>
      </c>
      <c r="J159" s="1">
        <v>0</v>
      </c>
      <c r="K159" s="1">
        <v>0</v>
      </c>
      <c r="L159" s="1">
        <v>1</v>
      </c>
      <c r="M159" s="1">
        <v>2</v>
      </c>
      <c r="N159" s="1">
        <v>3</v>
      </c>
      <c r="O159" s="1">
        <f t="shared" ref="O159:O160" si="139">C159+I159</f>
        <v>1</v>
      </c>
      <c r="P159" s="1">
        <f t="shared" ref="P159:P160" si="140">D159+J159</f>
        <v>0</v>
      </c>
      <c r="Q159" s="1">
        <f t="shared" ref="Q159:Q160" si="141">E159+K159</f>
        <v>0</v>
      </c>
      <c r="R159" s="1">
        <f t="shared" ref="R159:R160" si="142">F159+L159</f>
        <v>1</v>
      </c>
      <c r="S159" s="1">
        <f t="shared" ref="S159:S160" si="143">G159+M159</f>
        <v>2</v>
      </c>
      <c r="T159" s="1">
        <f t="shared" ref="T159:T160" si="144">H159+N159</f>
        <v>3</v>
      </c>
      <c r="U159" s="26" t="s">
        <v>588</v>
      </c>
      <c r="V159" s="26" t="s">
        <v>588</v>
      </c>
      <c r="W159" s="1">
        <f t="shared" si="71"/>
        <v>1</v>
      </c>
      <c r="X159" s="1">
        <v>0</v>
      </c>
      <c r="Y159" s="1">
        <v>1</v>
      </c>
    </row>
    <row r="160" spans="1:25" x14ac:dyDescent="0.15">
      <c r="A160" s="3" t="s">
        <v>503</v>
      </c>
      <c r="B160" s="3">
        <f>W160</f>
        <v>1</v>
      </c>
      <c r="C160" s="1">
        <f>SUM(D160:F160)</f>
        <v>1</v>
      </c>
      <c r="D160" s="1">
        <v>1</v>
      </c>
      <c r="E160" s="1">
        <v>0</v>
      </c>
      <c r="F160" s="1">
        <v>0</v>
      </c>
      <c r="G160" s="1">
        <v>3</v>
      </c>
      <c r="H160" s="1">
        <v>0</v>
      </c>
      <c r="O160" s="1">
        <f t="shared" si="139"/>
        <v>1</v>
      </c>
      <c r="P160" s="1">
        <f t="shared" si="140"/>
        <v>1</v>
      </c>
      <c r="Q160" s="1">
        <f t="shared" si="141"/>
        <v>0</v>
      </c>
      <c r="R160" s="1">
        <f t="shared" si="142"/>
        <v>0</v>
      </c>
      <c r="S160" s="1">
        <f t="shared" si="143"/>
        <v>3</v>
      </c>
      <c r="T160" s="1">
        <f t="shared" si="144"/>
        <v>0</v>
      </c>
      <c r="U160" s="26" t="s">
        <v>620</v>
      </c>
      <c r="V160" s="26" t="s">
        <v>620</v>
      </c>
      <c r="W160" s="1">
        <f>X160+Y160</f>
        <v>1</v>
      </c>
      <c r="X160" s="1">
        <v>1</v>
      </c>
      <c r="Y160" s="1">
        <v>0</v>
      </c>
    </row>
    <row r="161" spans="1:25" x14ac:dyDescent="0.15">
      <c r="A161" s="3" t="s">
        <v>145</v>
      </c>
      <c r="B161" s="3">
        <f>W161</f>
        <v>1</v>
      </c>
      <c r="C161" s="1">
        <f>SUM(D161:F161)</f>
        <v>1</v>
      </c>
      <c r="D161" s="1">
        <v>1</v>
      </c>
      <c r="E161" s="1">
        <v>0</v>
      </c>
      <c r="F161" s="1">
        <v>0</v>
      </c>
      <c r="G161" s="1">
        <v>2</v>
      </c>
      <c r="H161" s="1">
        <v>0</v>
      </c>
      <c r="O161" s="1">
        <f t="shared" ref="O161" si="145">C161+I161</f>
        <v>1</v>
      </c>
      <c r="P161" s="1">
        <f t="shared" ref="P161" si="146">D161+J161</f>
        <v>1</v>
      </c>
      <c r="Q161" s="1">
        <f t="shared" ref="Q161" si="147">E161+K161</f>
        <v>0</v>
      </c>
      <c r="R161" s="1">
        <f t="shared" ref="R161" si="148">F161+L161</f>
        <v>0</v>
      </c>
      <c r="S161" s="1">
        <f t="shared" ref="S161" si="149">G161+M161</f>
        <v>2</v>
      </c>
      <c r="T161" s="1">
        <f t="shared" ref="T161" si="150">H161+N161</f>
        <v>0</v>
      </c>
      <c r="U161" s="26" t="s">
        <v>621</v>
      </c>
      <c r="V161" s="26" t="s">
        <v>621</v>
      </c>
      <c r="W161" s="1">
        <f>X161+Y161</f>
        <v>1</v>
      </c>
      <c r="X161" s="1">
        <v>1</v>
      </c>
      <c r="Y161" s="1">
        <v>0</v>
      </c>
    </row>
    <row r="162" spans="1:25" x14ac:dyDescent="0.15">
      <c r="A162" s="3" t="s">
        <v>325</v>
      </c>
      <c r="B162" s="3">
        <f t="shared" si="70"/>
        <v>1</v>
      </c>
      <c r="C162" s="1">
        <f t="shared" si="131"/>
        <v>1</v>
      </c>
      <c r="D162" s="1">
        <v>1</v>
      </c>
      <c r="E162" s="1">
        <v>0</v>
      </c>
      <c r="F162" s="1">
        <v>0</v>
      </c>
      <c r="G162" s="1">
        <v>7</v>
      </c>
      <c r="H162" s="1">
        <v>1</v>
      </c>
      <c r="O162" s="1">
        <f t="shared" si="93"/>
        <v>1</v>
      </c>
      <c r="P162" s="1">
        <f t="shared" si="94"/>
        <v>1</v>
      </c>
      <c r="Q162" s="1">
        <f t="shared" si="95"/>
        <v>0</v>
      </c>
      <c r="R162" s="1">
        <f t="shared" si="96"/>
        <v>0</v>
      </c>
      <c r="S162" s="1">
        <f t="shared" si="97"/>
        <v>7</v>
      </c>
      <c r="T162" s="1">
        <f t="shared" si="98"/>
        <v>1</v>
      </c>
      <c r="U162" s="2" t="s">
        <v>560</v>
      </c>
      <c r="V162" s="2" t="s">
        <v>560</v>
      </c>
      <c r="W162" s="1">
        <f t="shared" si="71"/>
        <v>1</v>
      </c>
      <c r="X162" s="1">
        <v>1</v>
      </c>
      <c r="Y162" s="1">
        <v>0</v>
      </c>
    </row>
    <row r="163" spans="1:25" x14ac:dyDescent="0.15">
      <c r="A163" s="3" t="s">
        <v>326</v>
      </c>
      <c r="B163" s="3">
        <f t="shared" si="70"/>
        <v>1</v>
      </c>
      <c r="C163" s="1">
        <f t="shared" si="131"/>
        <v>1</v>
      </c>
      <c r="D163" s="1">
        <v>1</v>
      </c>
      <c r="E163" s="1">
        <v>0</v>
      </c>
      <c r="F163" s="1">
        <v>0</v>
      </c>
      <c r="G163" s="1">
        <v>7</v>
      </c>
      <c r="H163" s="1">
        <v>1</v>
      </c>
      <c r="O163" s="1">
        <f t="shared" si="93"/>
        <v>1</v>
      </c>
      <c r="P163" s="1">
        <f t="shared" si="94"/>
        <v>1</v>
      </c>
      <c r="Q163" s="1">
        <f t="shared" si="95"/>
        <v>0</v>
      </c>
      <c r="R163" s="1">
        <f t="shared" si="96"/>
        <v>0</v>
      </c>
      <c r="S163" s="1">
        <f t="shared" si="97"/>
        <v>7</v>
      </c>
      <c r="T163" s="1">
        <f t="shared" si="98"/>
        <v>1</v>
      </c>
      <c r="U163" s="2" t="s">
        <v>628</v>
      </c>
      <c r="V163" s="2" t="s">
        <v>628</v>
      </c>
      <c r="W163" s="1">
        <f t="shared" si="71"/>
        <v>1</v>
      </c>
      <c r="X163" s="1">
        <v>1</v>
      </c>
      <c r="Y163" s="1">
        <v>0</v>
      </c>
    </row>
    <row r="164" spans="1:25" x14ac:dyDescent="0.15">
      <c r="A164" s="3" t="s">
        <v>546</v>
      </c>
      <c r="B164" s="3">
        <f t="shared" si="70"/>
        <v>1</v>
      </c>
      <c r="I164" s="1">
        <f>SUM(J164:L164)</f>
        <v>1</v>
      </c>
      <c r="J164" s="1">
        <v>1</v>
      </c>
      <c r="K164" s="1">
        <v>0</v>
      </c>
      <c r="L164" s="1">
        <v>0</v>
      </c>
      <c r="M164" s="1">
        <v>1</v>
      </c>
      <c r="N164" s="1">
        <v>0</v>
      </c>
      <c r="O164" s="1">
        <f t="shared" si="93"/>
        <v>1</v>
      </c>
      <c r="P164" s="1">
        <f t="shared" si="94"/>
        <v>1</v>
      </c>
      <c r="Q164" s="1">
        <f t="shared" si="95"/>
        <v>0</v>
      </c>
      <c r="R164" s="1">
        <f t="shared" si="96"/>
        <v>0</v>
      </c>
      <c r="S164" s="1">
        <f t="shared" si="97"/>
        <v>1</v>
      </c>
      <c r="T164" s="1">
        <f t="shared" si="98"/>
        <v>0</v>
      </c>
      <c r="U164" s="26" t="s">
        <v>622</v>
      </c>
      <c r="V164" s="26" t="s">
        <v>622</v>
      </c>
      <c r="W164" s="1">
        <f t="shared" si="71"/>
        <v>1</v>
      </c>
      <c r="X164" s="1">
        <v>1</v>
      </c>
      <c r="Y164" s="1">
        <v>0</v>
      </c>
    </row>
    <row r="165" spans="1:25" x14ac:dyDescent="0.15">
      <c r="A165" s="3" t="s">
        <v>327</v>
      </c>
      <c r="B165" s="3">
        <f t="shared" si="70"/>
        <v>1</v>
      </c>
      <c r="I165" s="1">
        <f>SUM(J165:L165)</f>
        <v>1</v>
      </c>
      <c r="J165" s="1">
        <v>0</v>
      </c>
      <c r="K165" s="1">
        <v>0</v>
      </c>
      <c r="L165" s="1">
        <v>1</v>
      </c>
      <c r="M165" s="1">
        <v>1</v>
      </c>
      <c r="N165" s="1">
        <v>4</v>
      </c>
      <c r="O165" s="1">
        <f t="shared" si="93"/>
        <v>1</v>
      </c>
      <c r="P165" s="1">
        <f t="shared" si="94"/>
        <v>0</v>
      </c>
      <c r="Q165" s="1">
        <f t="shared" si="95"/>
        <v>0</v>
      </c>
      <c r="R165" s="1">
        <f t="shared" si="96"/>
        <v>1</v>
      </c>
      <c r="S165" s="1">
        <f t="shared" si="97"/>
        <v>1</v>
      </c>
      <c r="T165" s="1">
        <f t="shared" si="98"/>
        <v>4</v>
      </c>
      <c r="U165" s="2" t="s">
        <v>553</v>
      </c>
      <c r="V165" s="2" t="s">
        <v>553</v>
      </c>
      <c r="W165" s="1">
        <f t="shared" si="71"/>
        <v>1</v>
      </c>
      <c r="X165" s="1">
        <v>0</v>
      </c>
      <c r="Y165" s="1">
        <v>1</v>
      </c>
    </row>
    <row r="166" spans="1:25" x14ac:dyDescent="0.15">
      <c r="A166" s="3" t="s">
        <v>310</v>
      </c>
      <c r="B166" s="3">
        <f t="shared" si="70"/>
        <v>1</v>
      </c>
      <c r="C166" s="1">
        <f t="shared" ref="C166" si="151">IF(SUM(D166:F166)&gt;0,SUM(D166:F166)," ")</f>
        <v>1</v>
      </c>
      <c r="D166" s="1">
        <v>1</v>
      </c>
      <c r="E166" s="1">
        <v>0</v>
      </c>
      <c r="F166" s="1">
        <v>0</v>
      </c>
      <c r="G166" s="1">
        <v>2</v>
      </c>
      <c r="H166" s="1">
        <v>0</v>
      </c>
      <c r="O166" s="1">
        <f t="shared" si="93"/>
        <v>1</v>
      </c>
      <c r="P166" s="1">
        <f t="shared" si="94"/>
        <v>1</v>
      </c>
      <c r="Q166" s="1">
        <f t="shared" si="95"/>
        <v>0</v>
      </c>
      <c r="R166" s="1">
        <f t="shared" si="96"/>
        <v>0</v>
      </c>
      <c r="S166" s="1">
        <f t="shared" si="97"/>
        <v>2</v>
      </c>
      <c r="T166" s="1">
        <f t="shared" si="98"/>
        <v>0</v>
      </c>
      <c r="U166" s="26" t="s">
        <v>561</v>
      </c>
      <c r="V166" s="26" t="s">
        <v>561</v>
      </c>
      <c r="W166" s="1">
        <f t="shared" si="71"/>
        <v>1</v>
      </c>
      <c r="X166" s="1">
        <v>1</v>
      </c>
    </row>
    <row r="167" spans="1:25" x14ac:dyDescent="0.15">
      <c r="A167" s="3" t="s">
        <v>328</v>
      </c>
      <c r="B167" s="3">
        <f t="shared" si="70"/>
        <v>2</v>
      </c>
      <c r="C167" s="1">
        <f>SUM(D167:F167)</f>
        <v>3</v>
      </c>
      <c r="D167" s="1">
        <v>2</v>
      </c>
      <c r="E167" s="1">
        <v>1</v>
      </c>
      <c r="F167" s="1">
        <v>0</v>
      </c>
      <c r="G167" s="1">
        <v>6</v>
      </c>
      <c r="H167" s="1">
        <v>1</v>
      </c>
      <c r="O167" s="1">
        <f t="shared" si="93"/>
        <v>3</v>
      </c>
      <c r="P167" s="1">
        <f t="shared" si="94"/>
        <v>2</v>
      </c>
      <c r="Q167" s="1">
        <f t="shared" si="95"/>
        <v>1</v>
      </c>
      <c r="R167" s="1">
        <f t="shared" si="96"/>
        <v>0</v>
      </c>
      <c r="S167" s="1">
        <f t="shared" si="97"/>
        <v>6</v>
      </c>
      <c r="T167" s="1">
        <f t="shared" si="98"/>
        <v>1</v>
      </c>
      <c r="U167" s="2" t="s">
        <v>554</v>
      </c>
      <c r="V167" s="2" t="s">
        <v>628</v>
      </c>
      <c r="W167" s="1">
        <f t="shared" si="71"/>
        <v>2</v>
      </c>
      <c r="X167" s="1">
        <v>2</v>
      </c>
      <c r="Y167" s="1">
        <v>0</v>
      </c>
    </row>
    <row r="168" spans="1:25" x14ac:dyDescent="0.15">
      <c r="A168" s="3" t="s">
        <v>329</v>
      </c>
      <c r="B168" s="3">
        <f t="shared" si="70"/>
        <v>2</v>
      </c>
      <c r="C168" s="1">
        <f>SUM(D168:F168)</f>
        <v>2</v>
      </c>
      <c r="D168" s="1">
        <v>1</v>
      </c>
      <c r="E168" s="1">
        <v>0</v>
      </c>
      <c r="F168" s="1">
        <v>1</v>
      </c>
      <c r="G168" s="1">
        <v>6</v>
      </c>
      <c r="H168" s="1">
        <v>2</v>
      </c>
      <c r="O168" s="1">
        <f t="shared" si="93"/>
        <v>2</v>
      </c>
      <c r="P168" s="1">
        <f t="shared" si="94"/>
        <v>1</v>
      </c>
      <c r="Q168" s="1">
        <f t="shared" si="95"/>
        <v>0</v>
      </c>
      <c r="R168" s="1">
        <f t="shared" si="96"/>
        <v>1</v>
      </c>
      <c r="S168" s="1">
        <f t="shared" si="97"/>
        <v>6</v>
      </c>
      <c r="T168" s="1">
        <f t="shared" si="98"/>
        <v>2</v>
      </c>
      <c r="U168" s="2" t="s">
        <v>559</v>
      </c>
      <c r="V168" s="2" t="s">
        <v>553</v>
      </c>
      <c r="W168" s="1">
        <f t="shared" si="71"/>
        <v>2</v>
      </c>
      <c r="X168" s="1">
        <v>1</v>
      </c>
      <c r="Y168" s="1">
        <v>1</v>
      </c>
    </row>
    <row r="169" spans="1:25" x14ac:dyDescent="0.15">
      <c r="A169" s="3" t="s">
        <v>162</v>
      </c>
      <c r="B169" s="3">
        <f t="shared" si="70"/>
        <v>1</v>
      </c>
      <c r="I169" s="1">
        <f>SUM(J169:L169)</f>
        <v>1</v>
      </c>
      <c r="J169" s="1">
        <v>0</v>
      </c>
      <c r="K169" s="1">
        <v>0</v>
      </c>
      <c r="L169" s="1">
        <v>1</v>
      </c>
      <c r="M169" s="1">
        <v>1</v>
      </c>
      <c r="N169" s="1">
        <v>2</v>
      </c>
      <c r="O169" s="1">
        <f t="shared" si="93"/>
        <v>1</v>
      </c>
      <c r="P169" s="1">
        <f t="shared" si="94"/>
        <v>0</v>
      </c>
      <c r="Q169" s="1">
        <f t="shared" si="95"/>
        <v>0</v>
      </c>
      <c r="R169" s="1">
        <f t="shared" si="96"/>
        <v>1</v>
      </c>
      <c r="S169" s="1">
        <f t="shared" si="97"/>
        <v>1</v>
      </c>
      <c r="T169" s="1">
        <f t="shared" si="98"/>
        <v>2</v>
      </c>
      <c r="U169" s="26" t="s">
        <v>629</v>
      </c>
      <c r="V169" s="26" t="s">
        <v>629</v>
      </c>
      <c r="W169" s="1">
        <f t="shared" si="71"/>
        <v>1</v>
      </c>
      <c r="X169" s="1">
        <v>0</v>
      </c>
      <c r="Y169" s="1">
        <v>1</v>
      </c>
    </row>
    <row r="171" spans="1:25" s="4" customFormat="1" x14ac:dyDescent="0.15">
      <c r="A171" s="4" t="s">
        <v>164</v>
      </c>
      <c r="B171" s="4">
        <v>23</v>
      </c>
      <c r="C171" s="4">
        <f t="shared" ref="C171:T171" si="152">SUM(C125:C169)</f>
        <v>31</v>
      </c>
      <c r="D171" s="4">
        <f t="shared" si="152"/>
        <v>21</v>
      </c>
      <c r="E171" s="4">
        <f t="shared" si="152"/>
        <v>8</v>
      </c>
      <c r="F171" s="4">
        <f t="shared" si="152"/>
        <v>2</v>
      </c>
      <c r="G171" s="4">
        <f t="shared" si="152"/>
        <v>88</v>
      </c>
      <c r="H171" s="4">
        <f t="shared" si="152"/>
        <v>19</v>
      </c>
      <c r="I171" s="4">
        <f t="shared" si="152"/>
        <v>28</v>
      </c>
      <c r="J171" s="4">
        <f t="shared" si="152"/>
        <v>17</v>
      </c>
      <c r="K171" s="4">
        <f t="shared" si="152"/>
        <v>3</v>
      </c>
      <c r="L171" s="4">
        <f t="shared" si="152"/>
        <v>8</v>
      </c>
      <c r="M171" s="4">
        <f t="shared" si="152"/>
        <v>49</v>
      </c>
      <c r="N171" s="4">
        <f t="shared" si="152"/>
        <v>30</v>
      </c>
      <c r="O171" s="4">
        <f t="shared" si="152"/>
        <v>59</v>
      </c>
      <c r="P171" s="4">
        <f t="shared" si="152"/>
        <v>38</v>
      </c>
      <c r="Q171" s="4">
        <f t="shared" si="152"/>
        <v>11</v>
      </c>
      <c r="R171" s="4">
        <f t="shared" si="152"/>
        <v>10</v>
      </c>
      <c r="S171" s="4">
        <f t="shared" si="152"/>
        <v>137</v>
      </c>
      <c r="T171" s="4">
        <f t="shared" si="152"/>
        <v>49</v>
      </c>
      <c r="U171" s="5" t="s">
        <v>552</v>
      </c>
      <c r="V171" s="27" t="s">
        <v>615</v>
      </c>
      <c r="W171" s="4">
        <f>SUM(W125:W169)</f>
        <v>48</v>
      </c>
      <c r="X171" s="4">
        <f>SUM(X125:X169)</f>
        <v>38</v>
      </c>
      <c r="Y171" s="4">
        <f>SUM(Y125:Y169)</f>
        <v>10</v>
      </c>
    </row>
    <row r="174" spans="1:25" x14ac:dyDescent="0.15">
      <c r="C174" s="1" t="s">
        <v>334</v>
      </c>
    </row>
    <row r="176" spans="1:25" x14ac:dyDescent="0.15">
      <c r="A176" s="1"/>
      <c r="C176" s="1" t="s">
        <v>351</v>
      </c>
      <c r="L176" s="1" t="s">
        <v>386</v>
      </c>
    </row>
    <row r="177" spans="1:28" x14ac:dyDescent="0.15">
      <c r="A177" s="1"/>
      <c r="C177" s="1" t="s">
        <v>352</v>
      </c>
      <c r="L177" s="1" t="s">
        <v>340</v>
      </c>
    </row>
    <row r="179" spans="1:28" x14ac:dyDescent="0.15">
      <c r="C179" s="1" t="s">
        <v>353</v>
      </c>
    </row>
    <row r="181" spans="1:28" x14ac:dyDescent="0.15">
      <c r="AA181" s="25" t="s">
        <v>565</v>
      </c>
      <c r="AB181" s="25" t="s">
        <v>566</v>
      </c>
    </row>
    <row r="182" spans="1:28" x14ac:dyDescent="0.15">
      <c r="A182" s="3" t="s">
        <v>345</v>
      </c>
      <c r="B182" s="3">
        <f>W182</f>
        <v>2</v>
      </c>
      <c r="C182" s="1">
        <f>SUM(D182:F182)</f>
        <v>2</v>
      </c>
      <c r="D182" s="1">
        <v>2</v>
      </c>
      <c r="E182" s="1">
        <v>0</v>
      </c>
      <c r="F182" s="1">
        <v>0</v>
      </c>
      <c r="G182" s="1">
        <v>3</v>
      </c>
      <c r="H182" s="1">
        <v>1</v>
      </c>
      <c r="O182" s="1">
        <f t="shared" ref="O182:O194" si="153">C182+I182</f>
        <v>2</v>
      </c>
      <c r="P182" s="1">
        <f t="shared" ref="P182:P194" si="154">D182+J182</f>
        <v>2</v>
      </c>
      <c r="Q182" s="1">
        <f t="shared" ref="Q182:Q194" si="155">E182+K182</f>
        <v>0</v>
      </c>
      <c r="R182" s="1">
        <f t="shared" ref="R182:R194" si="156">F182+L182</f>
        <v>0</v>
      </c>
      <c r="S182" s="1">
        <f t="shared" ref="S182:S194" si="157">G182+M182</f>
        <v>3</v>
      </c>
      <c r="T182" s="1">
        <f t="shared" ref="T182:T194" si="158">H182+N182</f>
        <v>1</v>
      </c>
      <c r="U182" s="2" t="s">
        <v>552</v>
      </c>
      <c r="V182" s="2" t="s">
        <v>559</v>
      </c>
      <c r="W182" s="1">
        <f t="shared" ref="W182:W194" si="159">X182+Y182</f>
        <v>2</v>
      </c>
      <c r="X182" s="1">
        <v>2</v>
      </c>
      <c r="Y182" s="1">
        <f>R182</f>
        <v>0</v>
      </c>
      <c r="AA182" s="39">
        <v>2</v>
      </c>
      <c r="AB182" s="40">
        <f>R182</f>
        <v>0</v>
      </c>
    </row>
    <row r="183" spans="1:28" x14ac:dyDescent="0.15">
      <c r="A183" s="3" t="s">
        <v>346</v>
      </c>
      <c r="B183" s="3">
        <f t="shared" ref="B183:B194" si="160">W183</f>
        <v>3</v>
      </c>
      <c r="C183" s="1">
        <f t="shared" ref="C183:C193" si="161">SUM(D183:F183)</f>
        <v>2</v>
      </c>
      <c r="D183" s="1">
        <v>2</v>
      </c>
      <c r="E183" s="1">
        <v>0</v>
      </c>
      <c r="F183" s="1">
        <v>0</v>
      </c>
      <c r="G183" s="1">
        <v>12</v>
      </c>
      <c r="H183" s="1">
        <v>4</v>
      </c>
      <c r="I183" s="1">
        <f t="shared" ref="I183:I194" si="162">SUM(J183:L183)</f>
        <v>1</v>
      </c>
      <c r="J183" s="1">
        <v>1</v>
      </c>
      <c r="K183" s="1">
        <v>0</v>
      </c>
      <c r="L183" s="1">
        <v>0</v>
      </c>
      <c r="M183" s="1">
        <v>1</v>
      </c>
      <c r="N183" s="1">
        <v>0</v>
      </c>
      <c r="O183" s="1">
        <f t="shared" si="153"/>
        <v>3</v>
      </c>
      <c r="P183" s="1">
        <f t="shared" si="154"/>
        <v>3</v>
      </c>
      <c r="Q183" s="1">
        <f t="shared" si="155"/>
        <v>0</v>
      </c>
      <c r="R183" s="1">
        <f t="shared" si="156"/>
        <v>0</v>
      </c>
      <c r="S183" s="1">
        <f t="shared" si="157"/>
        <v>13</v>
      </c>
      <c r="T183" s="1">
        <f t="shared" si="158"/>
        <v>4</v>
      </c>
      <c r="U183" s="2" t="s">
        <v>552</v>
      </c>
      <c r="V183" s="2" t="s">
        <v>553</v>
      </c>
      <c r="W183" s="1">
        <f t="shared" si="159"/>
        <v>3</v>
      </c>
      <c r="X183" s="1">
        <v>3</v>
      </c>
      <c r="Y183" s="1">
        <f t="shared" ref="Y183:Y194" si="163">R183</f>
        <v>0</v>
      </c>
      <c r="AA183" s="39">
        <v>1</v>
      </c>
      <c r="AB183" s="40">
        <f t="shared" ref="AB183:AB194" si="164">R183</f>
        <v>0</v>
      </c>
    </row>
    <row r="184" spans="1:28" x14ac:dyDescent="0.15">
      <c r="A184" s="3" t="s">
        <v>347</v>
      </c>
      <c r="B184" s="3">
        <f t="shared" si="160"/>
        <v>6</v>
      </c>
      <c r="C184" s="1">
        <f t="shared" si="161"/>
        <v>6</v>
      </c>
      <c r="D184" s="1">
        <v>4</v>
      </c>
      <c r="E184" s="1">
        <v>1</v>
      </c>
      <c r="F184" s="1">
        <v>1</v>
      </c>
      <c r="G184" s="1">
        <v>23</v>
      </c>
      <c r="H184" s="1">
        <v>4</v>
      </c>
      <c r="I184" s="1">
        <f t="shared" si="162"/>
        <v>2</v>
      </c>
      <c r="J184" s="1">
        <v>0</v>
      </c>
      <c r="K184" s="1">
        <v>1</v>
      </c>
      <c r="L184" s="1">
        <v>1</v>
      </c>
      <c r="M184" s="1">
        <v>2</v>
      </c>
      <c r="N184" s="1">
        <v>4</v>
      </c>
      <c r="O184" s="1">
        <f t="shared" si="153"/>
        <v>8</v>
      </c>
      <c r="P184" s="1">
        <f t="shared" si="154"/>
        <v>4</v>
      </c>
      <c r="Q184" s="1">
        <f t="shared" si="155"/>
        <v>2</v>
      </c>
      <c r="R184" s="1">
        <f t="shared" si="156"/>
        <v>2</v>
      </c>
      <c r="S184" s="1">
        <f t="shared" si="157"/>
        <v>25</v>
      </c>
      <c r="T184" s="1">
        <f t="shared" si="158"/>
        <v>8</v>
      </c>
      <c r="U184" s="2" t="s">
        <v>552</v>
      </c>
      <c r="V184" s="2" t="s">
        <v>560</v>
      </c>
      <c r="W184" s="1">
        <f t="shared" si="159"/>
        <v>6</v>
      </c>
      <c r="X184" s="1">
        <v>4</v>
      </c>
      <c r="Y184" s="1">
        <f t="shared" si="163"/>
        <v>2</v>
      </c>
      <c r="AA184" s="39">
        <v>3</v>
      </c>
      <c r="AB184" s="40">
        <f t="shared" si="164"/>
        <v>2</v>
      </c>
    </row>
    <row r="185" spans="1:28" x14ac:dyDescent="0.15">
      <c r="A185" s="3" t="s">
        <v>348</v>
      </c>
      <c r="B185" s="3">
        <v>9</v>
      </c>
      <c r="C185" s="1">
        <f t="shared" si="161"/>
        <v>6</v>
      </c>
      <c r="D185" s="1">
        <v>5</v>
      </c>
      <c r="E185" s="1">
        <v>1</v>
      </c>
      <c r="F185" s="1">
        <v>0</v>
      </c>
      <c r="G185" s="1">
        <v>18</v>
      </c>
      <c r="H185" s="1">
        <v>2</v>
      </c>
      <c r="I185" s="1">
        <f t="shared" si="162"/>
        <v>4</v>
      </c>
      <c r="J185" s="1">
        <v>4</v>
      </c>
      <c r="K185" s="1">
        <v>0</v>
      </c>
      <c r="L185" s="1">
        <v>0</v>
      </c>
      <c r="M185" s="1">
        <v>9</v>
      </c>
      <c r="N185" s="1">
        <v>1</v>
      </c>
      <c r="O185" s="1">
        <f t="shared" si="153"/>
        <v>10</v>
      </c>
      <c r="P185" s="1">
        <f t="shared" si="154"/>
        <v>9</v>
      </c>
      <c r="Q185" s="1">
        <f t="shared" si="155"/>
        <v>1</v>
      </c>
      <c r="R185" s="1">
        <f t="shared" si="156"/>
        <v>0</v>
      </c>
      <c r="S185" s="1">
        <f t="shared" si="157"/>
        <v>27</v>
      </c>
      <c r="T185" s="1">
        <f t="shared" si="158"/>
        <v>3</v>
      </c>
      <c r="U185" s="2" t="s">
        <v>553</v>
      </c>
      <c r="V185" s="26" t="s">
        <v>561</v>
      </c>
      <c r="W185" s="1">
        <f t="shared" si="159"/>
        <v>9</v>
      </c>
      <c r="X185" s="1">
        <v>9</v>
      </c>
      <c r="Y185" s="1">
        <f t="shared" si="163"/>
        <v>0</v>
      </c>
      <c r="AA185" s="39">
        <v>5</v>
      </c>
      <c r="AB185" s="40">
        <f t="shared" si="164"/>
        <v>0</v>
      </c>
    </row>
    <row r="186" spans="1:28" x14ac:dyDescent="0.15">
      <c r="A186" s="3" t="s">
        <v>349</v>
      </c>
      <c r="B186" s="3">
        <v>9</v>
      </c>
      <c r="C186" s="1">
        <f t="shared" si="161"/>
        <v>6</v>
      </c>
      <c r="D186" s="1">
        <v>5</v>
      </c>
      <c r="E186" s="1">
        <v>1</v>
      </c>
      <c r="F186" s="1">
        <v>0</v>
      </c>
      <c r="G186" s="1">
        <v>17</v>
      </c>
      <c r="H186" s="1">
        <v>2</v>
      </c>
      <c r="I186" s="1">
        <f t="shared" si="162"/>
        <v>4</v>
      </c>
      <c r="J186" s="1">
        <v>1</v>
      </c>
      <c r="K186" s="1">
        <v>0</v>
      </c>
      <c r="L186" s="1">
        <v>3</v>
      </c>
      <c r="M186" s="1">
        <v>5</v>
      </c>
      <c r="N186" s="1">
        <v>9</v>
      </c>
      <c r="O186" s="1">
        <f t="shared" si="153"/>
        <v>10</v>
      </c>
      <c r="P186" s="1">
        <f t="shared" si="154"/>
        <v>6</v>
      </c>
      <c r="Q186" s="1">
        <f t="shared" si="155"/>
        <v>1</v>
      </c>
      <c r="R186" s="1">
        <f t="shared" si="156"/>
        <v>3</v>
      </c>
      <c r="S186" s="1">
        <f t="shared" si="157"/>
        <v>22</v>
      </c>
      <c r="T186" s="1">
        <f t="shared" si="158"/>
        <v>11</v>
      </c>
      <c r="U186" s="2" t="s">
        <v>553</v>
      </c>
      <c r="V186" s="26" t="s">
        <v>561</v>
      </c>
      <c r="W186" s="1">
        <f t="shared" si="159"/>
        <v>9</v>
      </c>
      <c r="X186" s="1">
        <v>6</v>
      </c>
      <c r="Y186" s="1">
        <f t="shared" si="163"/>
        <v>3</v>
      </c>
      <c r="AA186" s="39">
        <v>0</v>
      </c>
      <c r="AB186" s="40">
        <f t="shared" si="164"/>
        <v>3</v>
      </c>
    </row>
    <row r="187" spans="1:28" s="3" customFormat="1" x14ac:dyDescent="0.15">
      <c r="A187" s="3" t="s">
        <v>350</v>
      </c>
      <c r="B187" s="3">
        <v>19</v>
      </c>
      <c r="C187" s="38">
        <f t="shared" si="161"/>
        <v>9</v>
      </c>
      <c r="D187" s="38">
        <v>3</v>
      </c>
      <c r="E187" s="38">
        <v>5</v>
      </c>
      <c r="F187" s="38">
        <v>1</v>
      </c>
      <c r="G187" s="38">
        <v>15</v>
      </c>
      <c r="H187" s="38">
        <v>6</v>
      </c>
      <c r="I187" s="38">
        <f t="shared" si="162"/>
        <v>17</v>
      </c>
      <c r="J187" s="38">
        <v>11</v>
      </c>
      <c r="K187" s="38">
        <v>2</v>
      </c>
      <c r="L187" s="38">
        <v>4</v>
      </c>
      <c r="M187" s="38">
        <v>32</v>
      </c>
      <c r="N187" s="38">
        <v>16</v>
      </c>
      <c r="O187" s="38">
        <f t="shared" si="153"/>
        <v>26</v>
      </c>
      <c r="P187" s="38">
        <f t="shared" si="154"/>
        <v>14</v>
      </c>
      <c r="Q187" s="38">
        <f t="shared" si="155"/>
        <v>7</v>
      </c>
      <c r="R187" s="38">
        <f t="shared" si="156"/>
        <v>5</v>
      </c>
      <c r="S187" s="38">
        <f t="shared" si="157"/>
        <v>47</v>
      </c>
      <c r="T187" s="38">
        <f t="shared" si="158"/>
        <v>22</v>
      </c>
      <c r="U187" s="2" t="s">
        <v>554</v>
      </c>
      <c r="V187" s="26" t="s">
        <v>660</v>
      </c>
      <c r="W187" s="1">
        <f t="shared" si="159"/>
        <v>19</v>
      </c>
      <c r="X187" s="1">
        <v>14</v>
      </c>
      <c r="Y187" s="1">
        <f t="shared" si="163"/>
        <v>5</v>
      </c>
      <c r="AA187" s="39">
        <v>13</v>
      </c>
      <c r="AB187" s="40">
        <f t="shared" si="164"/>
        <v>5</v>
      </c>
    </row>
    <row r="188" spans="1:28" x14ac:dyDescent="0.15">
      <c r="A188" s="41">
        <v>1</v>
      </c>
      <c r="B188" s="3">
        <f t="shared" si="160"/>
        <v>82</v>
      </c>
      <c r="C188" s="1">
        <f t="shared" si="161"/>
        <v>63</v>
      </c>
      <c r="D188" s="1">
        <v>28</v>
      </c>
      <c r="E188" s="1">
        <v>14</v>
      </c>
      <c r="F188" s="1">
        <v>21</v>
      </c>
      <c r="G188" s="1">
        <v>108</v>
      </c>
      <c r="H188" s="1">
        <v>82</v>
      </c>
      <c r="I188" s="1">
        <f t="shared" si="162"/>
        <v>49</v>
      </c>
      <c r="J188" s="1">
        <v>15</v>
      </c>
      <c r="K188" s="1">
        <v>16</v>
      </c>
      <c r="L188" s="1">
        <v>18</v>
      </c>
      <c r="M188" s="1">
        <v>65</v>
      </c>
      <c r="N188" s="1">
        <v>67</v>
      </c>
      <c r="O188" s="1">
        <f t="shared" si="153"/>
        <v>112</v>
      </c>
      <c r="P188" s="1">
        <f t="shared" si="154"/>
        <v>43</v>
      </c>
      <c r="Q188" s="1">
        <f t="shared" si="155"/>
        <v>30</v>
      </c>
      <c r="R188" s="38">
        <f t="shared" si="156"/>
        <v>39</v>
      </c>
      <c r="S188" s="38">
        <f t="shared" si="157"/>
        <v>173</v>
      </c>
      <c r="T188" s="38">
        <f t="shared" si="158"/>
        <v>149</v>
      </c>
      <c r="U188" s="2" t="s">
        <v>554</v>
      </c>
      <c r="V188" s="26" t="s">
        <v>615</v>
      </c>
      <c r="W188" s="1">
        <f t="shared" si="159"/>
        <v>82</v>
      </c>
      <c r="X188" s="1">
        <v>44</v>
      </c>
      <c r="Y188" s="1">
        <f>R188-1</f>
        <v>38</v>
      </c>
      <c r="AA188" s="39">
        <v>69</v>
      </c>
      <c r="AB188" s="40">
        <f>R188-1</f>
        <v>38</v>
      </c>
    </row>
    <row r="189" spans="1:28" x14ac:dyDescent="0.15">
      <c r="A189" s="41">
        <v>2</v>
      </c>
      <c r="B189" s="3">
        <f t="shared" si="160"/>
        <v>44</v>
      </c>
      <c r="C189" s="1">
        <f t="shared" si="161"/>
        <v>29</v>
      </c>
      <c r="D189" s="1">
        <v>15</v>
      </c>
      <c r="E189" s="1">
        <v>6</v>
      </c>
      <c r="F189" s="1">
        <v>8</v>
      </c>
      <c r="G189" s="1">
        <v>44</v>
      </c>
      <c r="H189" s="1">
        <v>31</v>
      </c>
      <c r="I189" s="1">
        <f t="shared" si="162"/>
        <v>34</v>
      </c>
      <c r="J189" s="1">
        <v>12</v>
      </c>
      <c r="K189" s="1">
        <v>12</v>
      </c>
      <c r="L189" s="1">
        <v>10</v>
      </c>
      <c r="M189" s="1">
        <v>56</v>
      </c>
      <c r="N189" s="1">
        <v>47</v>
      </c>
      <c r="O189" s="1">
        <f t="shared" si="153"/>
        <v>63</v>
      </c>
      <c r="P189" s="1">
        <f t="shared" si="154"/>
        <v>27</v>
      </c>
      <c r="Q189" s="1">
        <f t="shared" si="155"/>
        <v>18</v>
      </c>
      <c r="R189" s="1">
        <f t="shared" si="156"/>
        <v>18</v>
      </c>
      <c r="S189" s="1">
        <f t="shared" si="157"/>
        <v>100</v>
      </c>
      <c r="T189" s="1">
        <f t="shared" si="158"/>
        <v>78</v>
      </c>
      <c r="U189" s="2" t="s">
        <v>554</v>
      </c>
      <c r="V189" s="26" t="s">
        <v>615</v>
      </c>
      <c r="W189" s="1">
        <f t="shared" si="159"/>
        <v>44</v>
      </c>
      <c r="X189" s="1">
        <v>26</v>
      </c>
      <c r="Y189" s="1">
        <v>18</v>
      </c>
      <c r="AA189" s="39">
        <v>0</v>
      </c>
      <c r="AB189" s="40">
        <f t="shared" si="164"/>
        <v>18</v>
      </c>
    </row>
    <row r="190" spans="1:28" x14ac:dyDescent="0.15">
      <c r="A190" s="41">
        <v>3</v>
      </c>
      <c r="B190" s="3">
        <f t="shared" si="160"/>
        <v>29</v>
      </c>
      <c r="C190" s="1">
        <f t="shared" si="161"/>
        <v>19</v>
      </c>
      <c r="D190" s="1">
        <v>10</v>
      </c>
      <c r="E190" s="1">
        <v>2</v>
      </c>
      <c r="F190" s="1">
        <v>7</v>
      </c>
      <c r="G190" s="1">
        <v>26</v>
      </c>
      <c r="H190" s="1">
        <v>23</v>
      </c>
      <c r="I190" s="1">
        <f t="shared" si="162"/>
        <v>19</v>
      </c>
      <c r="J190" s="1">
        <v>3</v>
      </c>
      <c r="K190" s="1">
        <v>7</v>
      </c>
      <c r="L190" s="1">
        <v>9</v>
      </c>
      <c r="M190" s="1">
        <v>16</v>
      </c>
      <c r="N190" s="1">
        <v>29</v>
      </c>
      <c r="O190" s="1">
        <f t="shared" si="153"/>
        <v>38</v>
      </c>
      <c r="P190" s="1">
        <f t="shared" si="154"/>
        <v>13</v>
      </c>
      <c r="Q190" s="1">
        <f t="shared" si="155"/>
        <v>9</v>
      </c>
      <c r="R190" s="1">
        <f t="shared" si="156"/>
        <v>16</v>
      </c>
      <c r="S190" s="1">
        <f t="shared" si="157"/>
        <v>42</v>
      </c>
      <c r="T190" s="1">
        <f t="shared" si="158"/>
        <v>52</v>
      </c>
      <c r="U190" s="2" t="s">
        <v>555</v>
      </c>
      <c r="V190" s="26" t="s">
        <v>562</v>
      </c>
      <c r="W190" s="1">
        <f t="shared" si="159"/>
        <v>29</v>
      </c>
      <c r="X190" s="1">
        <v>13</v>
      </c>
      <c r="Y190" s="1">
        <f t="shared" si="163"/>
        <v>16</v>
      </c>
      <c r="AA190" s="39">
        <v>3</v>
      </c>
      <c r="AB190" s="40">
        <f t="shared" si="164"/>
        <v>16</v>
      </c>
    </row>
    <row r="191" spans="1:28" x14ac:dyDescent="0.15">
      <c r="A191" s="41">
        <v>4</v>
      </c>
      <c r="B191" s="3">
        <f t="shared" si="160"/>
        <v>13</v>
      </c>
      <c r="C191" s="1">
        <f t="shared" si="161"/>
        <v>10</v>
      </c>
      <c r="D191" s="1">
        <v>3</v>
      </c>
      <c r="E191" s="1">
        <v>3</v>
      </c>
      <c r="F191" s="1">
        <v>4</v>
      </c>
      <c r="G191" s="1">
        <v>11</v>
      </c>
      <c r="H191" s="1">
        <v>18</v>
      </c>
      <c r="I191" s="1">
        <f t="shared" si="162"/>
        <v>8</v>
      </c>
      <c r="J191" s="1">
        <v>1</v>
      </c>
      <c r="K191" s="1">
        <v>1</v>
      </c>
      <c r="L191" s="1">
        <v>6</v>
      </c>
      <c r="M191" s="1">
        <v>9</v>
      </c>
      <c r="N191" s="1">
        <v>21</v>
      </c>
      <c r="O191" s="1">
        <f t="shared" si="153"/>
        <v>18</v>
      </c>
      <c r="P191" s="1">
        <f t="shared" si="154"/>
        <v>4</v>
      </c>
      <c r="Q191" s="1">
        <f t="shared" si="155"/>
        <v>4</v>
      </c>
      <c r="R191" s="1">
        <f t="shared" si="156"/>
        <v>10</v>
      </c>
      <c r="S191" s="1">
        <f t="shared" si="157"/>
        <v>20</v>
      </c>
      <c r="T191" s="1">
        <f t="shared" si="158"/>
        <v>39</v>
      </c>
      <c r="U191" s="2" t="s">
        <v>556</v>
      </c>
      <c r="V191" s="26" t="s">
        <v>563</v>
      </c>
      <c r="W191" s="1">
        <f t="shared" si="159"/>
        <v>13</v>
      </c>
      <c r="X191" s="1">
        <v>4</v>
      </c>
      <c r="Y191" s="1">
        <f>R191-1</f>
        <v>9</v>
      </c>
      <c r="AB191" s="40">
        <f>R191-1</f>
        <v>9</v>
      </c>
    </row>
    <row r="192" spans="1:28" x14ac:dyDescent="0.15">
      <c r="A192" s="41">
        <v>5</v>
      </c>
      <c r="B192" s="3">
        <f t="shared" si="160"/>
        <v>4</v>
      </c>
      <c r="C192" s="1">
        <f t="shared" si="161"/>
        <v>4</v>
      </c>
      <c r="D192" s="1">
        <v>2</v>
      </c>
      <c r="E192" s="1">
        <v>2</v>
      </c>
      <c r="F192" s="1">
        <v>0</v>
      </c>
      <c r="G192" s="1">
        <v>6</v>
      </c>
      <c r="H192" s="1">
        <v>3</v>
      </c>
      <c r="I192" s="1">
        <f t="shared" si="162"/>
        <v>2</v>
      </c>
      <c r="J192" s="1">
        <v>0</v>
      </c>
      <c r="K192" s="1">
        <v>0</v>
      </c>
      <c r="L192" s="1">
        <v>2</v>
      </c>
      <c r="M192" s="1">
        <v>1</v>
      </c>
      <c r="N192" s="1">
        <v>10</v>
      </c>
      <c r="O192" s="1">
        <f t="shared" si="153"/>
        <v>6</v>
      </c>
      <c r="P192" s="1">
        <f t="shared" si="154"/>
        <v>2</v>
      </c>
      <c r="Q192" s="1">
        <f t="shared" si="155"/>
        <v>2</v>
      </c>
      <c r="R192" s="1">
        <f t="shared" si="156"/>
        <v>2</v>
      </c>
      <c r="S192" s="1">
        <f t="shared" si="157"/>
        <v>7</v>
      </c>
      <c r="T192" s="1">
        <f t="shared" si="158"/>
        <v>13</v>
      </c>
      <c r="U192" s="2" t="s">
        <v>557</v>
      </c>
      <c r="V192" s="2" t="s">
        <v>564</v>
      </c>
      <c r="W192" s="1">
        <f t="shared" si="159"/>
        <v>4</v>
      </c>
      <c r="X192" s="1">
        <v>2</v>
      </c>
      <c r="Y192" s="1">
        <f t="shared" si="163"/>
        <v>2</v>
      </c>
      <c r="AB192" s="40">
        <f t="shared" si="164"/>
        <v>2</v>
      </c>
    </row>
    <row r="193" spans="1:28" x14ac:dyDescent="0.15">
      <c r="A193" s="41">
        <v>6</v>
      </c>
      <c r="B193" s="3">
        <f t="shared" si="160"/>
        <v>2</v>
      </c>
      <c r="C193" s="1">
        <f t="shared" si="161"/>
        <v>1</v>
      </c>
      <c r="D193" s="1">
        <v>0</v>
      </c>
      <c r="E193" s="1">
        <v>1</v>
      </c>
      <c r="F193" s="1">
        <v>0</v>
      </c>
      <c r="G193" s="1">
        <v>0</v>
      </c>
      <c r="H193" s="1">
        <v>0</v>
      </c>
      <c r="I193" s="1">
        <f t="shared" si="162"/>
        <v>2</v>
      </c>
      <c r="J193" s="1">
        <v>1</v>
      </c>
      <c r="K193" s="1">
        <v>0</v>
      </c>
      <c r="L193" s="1">
        <v>1</v>
      </c>
      <c r="M193" s="1">
        <v>2</v>
      </c>
      <c r="N193" s="1">
        <v>2</v>
      </c>
      <c r="O193" s="1">
        <f t="shared" si="153"/>
        <v>3</v>
      </c>
      <c r="P193" s="1">
        <f t="shared" si="154"/>
        <v>1</v>
      </c>
      <c r="Q193" s="1">
        <f t="shared" si="155"/>
        <v>1</v>
      </c>
      <c r="R193" s="1">
        <f t="shared" si="156"/>
        <v>1</v>
      </c>
      <c r="S193" s="1">
        <f t="shared" si="157"/>
        <v>2</v>
      </c>
      <c r="T193" s="1">
        <f t="shared" si="158"/>
        <v>2</v>
      </c>
      <c r="U193" s="2" t="s">
        <v>557</v>
      </c>
      <c r="V193" s="2" t="s">
        <v>558</v>
      </c>
      <c r="W193" s="1">
        <f t="shared" si="159"/>
        <v>2</v>
      </c>
      <c r="X193" s="1">
        <v>1</v>
      </c>
      <c r="Y193" s="1">
        <f t="shared" si="163"/>
        <v>1</v>
      </c>
      <c r="AB193" s="40">
        <f t="shared" si="164"/>
        <v>1</v>
      </c>
    </row>
    <row r="194" spans="1:28" x14ac:dyDescent="0.15">
      <c r="A194" s="41" t="s">
        <v>344</v>
      </c>
      <c r="B194" s="3">
        <f t="shared" si="160"/>
        <v>1</v>
      </c>
      <c r="I194" s="1">
        <f t="shared" si="162"/>
        <v>2</v>
      </c>
      <c r="J194" s="1">
        <v>0</v>
      </c>
      <c r="K194" s="1">
        <v>1</v>
      </c>
      <c r="L194" s="1">
        <v>1</v>
      </c>
      <c r="M194" s="1">
        <v>1</v>
      </c>
      <c r="N194" s="1">
        <v>3</v>
      </c>
      <c r="O194" s="1">
        <f t="shared" si="153"/>
        <v>2</v>
      </c>
      <c r="P194" s="1">
        <f t="shared" si="154"/>
        <v>0</v>
      </c>
      <c r="Q194" s="1">
        <f t="shared" si="155"/>
        <v>1</v>
      </c>
      <c r="R194" s="1">
        <f t="shared" si="156"/>
        <v>1</v>
      </c>
      <c r="S194" s="1">
        <f t="shared" si="157"/>
        <v>1</v>
      </c>
      <c r="T194" s="1">
        <f t="shared" si="158"/>
        <v>3</v>
      </c>
      <c r="U194" s="2" t="s">
        <v>558</v>
      </c>
      <c r="V194" s="2" t="s">
        <v>558</v>
      </c>
      <c r="W194" s="1">
        <f t="shared" si="159"/>
        <v>1</v>
      </c>
      <c r="Y194" s="1">
        <f t="shared" si="163"/>
        <v>1</v>
      </c>
      <c r="AB194" s="40">
        <f t="shared" si="164"/>
        <v>1</v>
      </c>
    </row>
    <row r="196" spans="1:28" s="4" customFormat="1" x14ac:dyDescent="0.15">
      <c r="A196" s="4" t="s">
        <v>164</v>
      </c>
      <c r="B196" s="4">
        <f>B203</f>
        <v>96</v>
      </c>
      <c r="C196" s="4">
        <f t="shared" ref="C196:I196" si="165">SUM(C182:C194)</f>
        <v>157</v>
      </c>
      <c r="D196" s="4">
        <f t="shared" si="165"/>
        <v>79</v>
      </c>
      <c r="E196" s="4">
        <f t="shared" si="165"/>
        <v>36</v>
      </c>
      <c r="F196" s="4">
        <f t="shared" si="165"/>
        <v>42</v>
      </c>
      <c r="G196" s="4">
        <f t="shared" si="165"/>
        <v>283</v>
      </c>
      <c r="H196" s="4">
        <f t="shared" si="165"/>
        <v>176</v>
      </c>
      <c r="I196" s="4">
        <f t="shared" si="165"/>
        <v>144</v>
      </c>
      <c r="J196" s="4">
        <f t="shared" ref="J196:T196" si="166">SUM(J182:J194)</f>
        <v>49</v>
      </c>
      <c r="K196" s="4">
        <f t="shared" si="166"/>
        <v>40</v>
      </c>
      <c r="L196" s="4">
        <f t="shared" si="166"/>
        <v>55</v>
      </c>
      <c r="M196" s="4">
        <f t="shared" si="166"/>
        <v>199</v>
      </c>
      <c r="N196" s="4">
        <f t="shared" si="166"/>
        <v>209</v>
      </c>
      <c r="O196" s="4">
        <f t="shared" si="166"/>
        <v>301</v>
      </c>
      <c r="P196" s="4">
        <f t="shared" si="166"/>
        <v>128</v>
      </c>
      <c r="Q196" s="4">
        <f t="shared" si="166"/>
        <v>76</v>
      </c>
      <c r="R196" s="4">
        <f t="shared" si="166"/>
        <v>97</v>
      </c>
      <c r="S196" s="4">
        <f t="shared" si="166"/>
        <v>482</v>
      </c>
      <c r="T196" s="4">
        <f t="shared" si="166"/>
        <v>385</v>
      </c>
      <c r="U196" s="5" t="s">
        <v>552</v>
      </c>
      <c r="V196" s="27" t="s">
        <v>660</v>
      </c>
      <c r="W196" s="4">
        <f>SUM(W182:W194)</f>
        <v>223</v>
      </c>
      <c r="X196" s="4">
        <f>SUM(X182:X194)</f>
        <v>128</v>
      </c>
      <c r="Y196" s="4">
        <f>SUM(Y182:Y194)</f>
        <v>95</v>
      </c>
      <c r="AA196" s="39">
        <f>SUM(AA182:AA195)</f>
        <v>96</v>
      </c>
      <c r="AB196" s="40">
        <f>SUM(AB182:AB195)</f>
        <v>95</v>
      </c>
    </row>
    <row r="200" spans="1:28" s="3" customFormat="1" x14ac:dyDescent="0.15">
      <c r="A200" s="3" t="s">
        <v>332</v>
      </c>
      <c r="B200" s="3">
        <f>B171</f>
        <v>23</v>
      </c>
      <c r="C200" s="3">
        <f t="shared" ref="C200:U200" si="167">C171</f>
        <v>31</v>
      </c>
      <c r="D200" s="3">
        <f t="shared" si="167"/>
        <v>21</v>
      </c>
      <c r="E200" s="3">
        <f t="shared" si="167"/>
        <v>8</v>
      </c>
      <c r="F200" s="3">
        <f t="shared" si="167"/>
        <v>2</v>
      </c>
      <c r="G200" s="3">
        <f t="shared" si="167"/>
        <v>88</v>
      </c>
      <c r="H200" s="3">
        <f t="shared" si="167"/>
        <v>19</v>
      </c>
      <c r="I200" s="3">
        <f t="shared" si="167"/>
        <v>28</v>
      </c>
      <c r="J200" s="3">
        <f t="shared" si="167"/>
        <v>17</v>
      </c>
      <c r="K200" s="3">
        <f t="shared" si="167"/>
        <v>3</v>
      </c>
      <c r="L200" s="3">
        <f t="shared" si="167"/>
        <v>8</v>
      </c>
      <c r="M200" s="3">
        <f t="shared" si="167"/>
        <v>49</v>
      </c>
      <c r="N200" s="3">
        <f t="shared" si="167"/>
        <v>30</v>
      </c>
      <c r="O200" s="3">
        <f t="shared" si="167"/>
        <v>59</v>
      </c>
      <c r="P200" s="3">
        <f t="shared" si="167"/>
        <v>38</v>
      </c>
      <c r="Q200" s="3">
        <f t="shared" si="167"/>
        <v>11</v>
      </c>
      <c r="R200" s="3">
        <f t="shared" si="167"/>
        <v>10</v>
      </c>
      <c r="S200" s="3">
        <f t="shared" si="167"/>
        <v>137</v>
      </c>
      <c r="T200" s="3">
        <f t="shared" si="167"/>
        <v>49</v>
      </c>
      <c r="U200" s="2" t="str">
        <f t="shared" si="167"/>
        <v>1923-24</v>
      </c>
      <c r="V200" s="26" t="s">
        <v>660</v>
      </c>
      <c r="W200" s="3">
        <f>W171</f>
        <v>48</v>
      </c>
      <c r="X200" s="3">
        <f>X171</f>
        <v>38</v>
      </c>
      <c r="Y200" s="3">
        <f>Y171</f>
        <v>10</v>
      </c>
    </row>
    <row r="201" spans="1:28" s="3" customFormat="1" x14ac:dyDescent="0.15">
      <c r="A201" s="3" t="s">
        <v>331</v>
      </c>
      <c r="B201" s="3">
        <v>73</v>
      </c>
      <c r="C201" s="3">
        <f t="shared" ref="C201:U201" si="168">C107</f>
        <v>126</v>
      </c>
      <c r="D201" s="3">
        <f t="shared" si="168"/>
        <v>58</v>
      </c>
      <c r="E201" s="3">
        <f t="shared" si="168"/>
        <v>28</v>
      </c>
      <c r="F201" s="3">
        <f t="shared" si="168"/>
        <v>40</v>
      </c>
      <c r="G201" s="3">
        <f t="shared" si="168"/>
        <v>195</v>
      </c>
      <c r="H201" s="3">
        <f t="shared" si="168"/>
        <v>157</v>
      </c>
      <c r="I201" s="3">
        <f t="shared" si="168"/>
        <v>116</v>
      </c>
      <c r="J201" s="3">
        <f t="shared" si="168"/>
        <v>32</v>
      </c>
      <c r="K201" s="3">
        <f t="shared" si="168"/>
        <v>37</v>
      </c>
      <c r="L201" s="3">
        <f t="shared" si="168"/>
        <v>47</v>
      </c>
      <c r="M201" s="3">
        <f t="shared" si="168"/>
        <v>150</v>
      </c>
      <c r="N201" s="3">
        <f t="shared" si="168"/>
        <v>179</v>
      </c>
      <c r="O201" s="3">
        <f t="shared" si="168"/>
        <v>242</v>
      </c>
      <c r="P201" s="3">
        <f t="shared" si="168"/>
        <v>90</v>
      </c>
      <c r="Q201" s="3">
        <f t="shared" si="168"/>
        <v>65</v>
      </c>
      <c r="R201" s="3">
        <f t="shared" si="168"/>
        <v>87</v>
      </c>
      <c r="S201" s="3">
        <f t="shared" si="168"/>
        <v>345</v>
      </c>
      <c r="T201" s="3">
        <f t="shared" si="168"/>
        <v>336</v>
      </c>
      <c r="U201" s="2" t="str">
        <f t="shared" si="168"/>
        <v>1929-30</v>
      </c>
      <c r="V201" s="26" t="s">
        <v>660</v>
      </c>
      <c r="W201" s="3">
        <f>W107</f>
        <v>176</v>
      </c>
      <c r="X201" s="3">
        <f>X107</f>
        <v>90</v>
      </c>
      <c r="Y201" s="3">
        <f>Y107</f>
        <v>85</v>
      </c>
    </row>
    <row r="202" spans="1:28" s="3" customFormat="1" x14ac:dyDescent="0.15">
      <c r="U202" s="2"/>
      <c r="V202" s="2"/>
    </row>
    <row r="203" spans="1:28" s="4" customFormat="1" x14ac:dyDescent="0.15">
      <c r="A203" s="4" t="s">
        <v>2</v>
      </c>
      <c r="B203" s="4">
        <f t="shared" ref="B203:T203" si="169">B201+B200</f>
        <v>96</v>
      </c>
      <c r="C203" s="4">
        <f t="shared" si="169"/>
        <v>157</v>
      </c>
      <c r="D203" s="4">
        <f t="shared" si="169"/>
        <v>79</v>
      </c>
      <c r="E203" s="4">
        <f t="shared" si="169"/>
        <v>36</v>
      </c>
      <c r="F203" s="4">
        <f t="shared" si="169"/>
        <v>42</v>
      </c>
      <c r="G203" s="4">
        <f t="shared" si="169"/>
        <v>283</v>
      </c>
      <c r="H203" s="4">
        <f t="shared" si="169"/>
        <v>176</v>
      </c>
      <c r="I203" s="4">
        <f t="shared" si="169"/>
        <v>144</v>
      </c>
      <c r="J203" s="4">
        <f t="shared" si="169"/>
        <v>49</v>
      </c>
      <c r="K203" s="4">
        <f t="shared" si="169"/>
        <v>40</v>
      </c>
      <c r="L203" s="4">
        <f t="shared" si="169"/>
        <v>55</v>
      </c>
      <c r="M203" s="4">
        <f t="shared" si="169"/>
        <v>199</v>
      </c>
      <c r="N203" s="4">
        <f t="shared" si="169"/>
        <v>209</v>
      </c>
      <c r="O203" s="4">
        <f t="shared" si="169"/>
        <v>301</v>
      </c>
      <c r="P203" s="4">
        <f t="shared" si="169"/>
        <v>128</v>
      </c>
      <c r="Q203" s="4">
        <f t="shared" si="169"/>
        <v>76</v>
      </c>
      <c r="R203" s="4">
        <f t="shared" si="169"/>
        <v>97</v>
      </c>
      <c r="S203" s="4">
        <f t="shared" si="169"/>
        <v>482</v>
      </c>
      <c r="T203" s="4">
        <f t="shared" si="169"/>
        <v>385</v>
      </c>
      <c r="U203" s="5" t="s">
        <v>552</v>
      </c>
      <c r="V203" s="27" t="s">
        <v>660</v>
      </c>
      <c r="W203" s="4">
        <f>W201+W200</f>
        <v>224</v>
      </c>
      <c r="X203" s="4">
        <f>X201+X200</f>
        <v>128</v>
      </c>
      <c r="Y203" s="4">
        <f>Y201+Y200</f>
        <v>95</v>
      </c>
    </row>
    <row r="205" spans="1:28" x14ac:dyDescent="0.15">
      <c r="A205" s="3" t="s">
        <v>333</v>
      </c>
      <c r="B205" s="4">
        <f>SUM(C205:Y205)</f>
        <v>1</v>
      </c>
      <c r="C205" s="1">
        <f t="shared" ref="C205:T205" si="170">C203-C196</f>
        <v>0</v>
      </c>
      <c r="D205" s="1">
        <f t="shared" si="170"/>
        <v>0</v>
      </c>
      <c r="E205" s="1">
        <f t="shared" si="170"/>
        <v>0</v>
      </c>
      <c r="F205" s="1">
        <f t="shared" si="170"/>
        <v>0</v>
      </c>
      <c r="G205" s="1">
        <f t="shared" si="170"/>
        <v>0</v>
      </c>
      <c r="H205" s="1">
        <f t="shared" si="170"/>
        <v>0</v>
      </c>
      <c r="I205" s="1">
        <f t="shared" si="170"/>
        <v>0</v>
      </c>
      <c r="J205" s="1">
        <f t="shared" si="170"/>
        <v>0</v>
      </c>
      <c r="K205" s="1">
        <f t="shared" si="170"/>
        <v>0</v>
      </c>
      <c r="L205" s="1">
        <f t="shared" si="170"/>
        <v>0</v>
      </c>
      <c r="M205" s="1">
        <f t="shared" si="170"/>
        <v>0</v>
      </c>
      <c r="N205" s="1">
        <f t="shared" si="170"/>
        <v>0</v>
      </c>
      <c r="O205" s="1">
        <f t="shared" si="170"/>
        <v>0</v>
      </c>
      <c r="P205" s="1">
        <f t="shared" si="170"/>
        <v>0</v>
      </c>
      <c r="Q205" s="1">
        <f t="shared" si="170"/>
        <v>0</v>
      </c>
      <c r="R205" s="1">
        <f t="shared" si="170"/>
        <v>0</v>
      </c>
      <c r="S205" s="1">
        <f t="shared" si="170"/>
        <v>0</v>
      </c>
      <c r="T205" s="1">
        <f t="shared" si="170"/>
        <v>0</v>
      </c>
      <c r="W205" s="1">
        <f>W203-W196</f>
        <v>1</v>
      </c>
      <c r="X205" s="1">
        <f>X203-X196</f>
        <v>0</v>
      </c>
      <c r="Y205" s="1">
        <f>Y203-Y196</f>
        <v>0</v>
      </c>
    </row>
  </sheetData>
  <phoneticPr fontId="0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62"/>
  <sheetViews>
    <sheetView workbookViewId="0">
      <pane xSplit="2" ySplit="1" topLeftCell="C39" activePane="bottomRight" state="frozen"/>
      <selection pane="topRight" activeCell="B1" sqref="B1"/>
      <selection pane="bottomLeft" activeCell="A2" sqref="A2"/>
      <selection pane="bottomRight" activeCell="A43" sqref="A43"/>
    </sheetView>
  </sheetViews>
  <sheetFormatPr defaultColWidth="9.33203125" defaultRowHeight="10.199999999999999" x14ac:dyDescent="0.2"/>
  <cols>
    <col min="1" max="1" width="17.6640625" style="10" bestFit="1" customWidth="1"/>
    <col min="2" max="2" width="7.44140625" style="10" bestFit="1" customWidth="1"/>
    <col min="3" max="3" width="3.77734375" style="8" customWidth="1"/>
    <col min="4" max="8" width="3.44140625" style="8" bestFit="1" customWidth="1"/>
    <col min="9" max="9" width="5.44140625" style="8" bestFit="1" customWidth="1"/>
    <col min="10" max="10" width="4.44140625" style="8" customWidth="1"/>
    <col min="11" max="13" width="3.44140625" style="8" bestFit="1" customWidth="1"/>
    <col min="14" max="14" width="4.44140625" style="8" bestFit="1" customWidth="1"/>
    <col min="15" max="15" width="5.44140625" style="8" bestFit="1" customWidth="1"/>
    <col min="16" max="18" width="3.44140625" style="8" bestFit="1" customWidth="1"/>
    <col min="19" max="20" width="4.44140625" style="8" bestFit="1" customWidth="1"/>
    <col min="21" max="22" width="5.77734375" style="9" bestFit="1" customWidth="1"/>
    <col min="23" max="23" width="4" style="8" customWidth="1"/>
    <col min="24" max="25" width="4.44140625" style="8" customWidth="1"/>
    <col min="26" max="16384" width="9.33203125" style="8"/>
  </cols>
  <sheetData>
    <row r="1" spans="1:25" s="29" customFormat="1" x14ac:dyDescent="0.2">
      <c r="A1" s="28" t="s">
        <v>3</v>
      </c>
      <c r="B1" s="28" t="s">
        <v>183</v>
      </c>
      <c r="C1" s="29" t="s">
        <v>0</v>
      </c>
      <c r="D1" s="29" t="s">
        <v>5</v>
      </c>
      <c r="E1" s="29" t="s">
        <v>6</v>
      </c>
      <c r="F1" s="29" t="s">
        <v>7</v>
      </c>
      <c r="G1" s="29" t="s">
        <v>8</v>
      </c>
      <c r="H1" s="29" t="s">
        <v>9</v>
      </c>
      <c r="I1" s="29" t="s">
        <v>1</v>
      </c>
      <c r="J1" s="29" t="s">
        <v>5</v>
      </c>
      <c r="K1" s="29" t="s">
        <v>6</v>
      </c>
      <c r="L1" s="29" t="s">
        <v>7</v>
      </c>
      <c r="M1" s="29" t="s">
        <v>8</v>
      </c>
      <c r="N1" s="29" t="s">
        <v>9</v>
      </c>
      <c r="O1" s="29" t="s">
        <v>2</v>
      </c>
      <c r="P1" s="29" t="s">
        <v>5</v>
      </c>
      <c r="Q1" s="29" t="s">
        <v>6</v>
      </c>
      <c r="R1" s="29" t="s">
        <v>7</v>
      </c>
      <c r="S1" s="29" t="s">
        <v>8</v>
      </c>
      <c r="T1" s="29" t="s">
        <v>9</v>
      </c>
      <c r="U1" s="19" t="s">
        <v>11</v>
      </c>
      <c r="V1" s="19" t="s">
        <v>12</v>
      </c>
      <c r="W1" s="29" t="s">
        <v>263</v>
      </c>
      <c r="X1" s="29" t="s">
        <v>264</v>
      </c>
      <c r="Y1" s="29" t="s">
        <v>265</v>
      </c>
    </row>
    <row r="2" spans="1:25" x14ac:dyDescent="0.2">
      <c r="A2" s="10" t="s">
        <v>22</v>
      </c>
      <c r="B2" s="10">
        <f>W2</f>
        <v>1</v>
      </c>
      <c r="C2" s="8">
        <f t="shared" ref="C2:C43" si="0">SUM(D2:F2)</f>
        <v>1</v>
      </c>
      <c r="D2" s="8">
        <v>1</v>
      </c>
      <c r="E2" s="8">
        <v>0</v>
      </c>
      <c r="F2" s="8">
        <v>0</v>
      </c>
      <c r="G2" s="8">
        <v>1</v>
      </c>
      <c r="H2" s="8">
        <v>0</v>
      </c>
      <c r="O2" s="8">
        <f t="shared" ref="O2:O43" si="1">C2+I2</f>
        <v>1</v>
      </c>
      <c r="P2" s="8">
        <f>D2+J2</f>
        <v>1</v>
      </c>
      <c r="Q2" s="8">
        <f>E2+K2</f>
        <v>0</v>
      </c>
      <c r="R2" s="8">
        <f>F2+L2</f>
        <v>0</v>
      </c>
      <c r="S2" s="8">
        <f>G2+M2</f>
        <v>1</v>
      </c>
      <c r="T2" s="8">
        <f>H2+N2</f>
        <v>0</v>
      </c>
      <c r="U2" s="9" t="s">
        <v>91</v>
      </c>
      <c r="V2" s="9" t="s">
        <v>91</v>
      </c>
      <c r="W2" s="8">
        <f t="shared" ref="W2:W44" si="2">X2+Y2</f>
        <v>1</v>
      </c>
      <c r="X2" s="8">
        <v>1</v>
      </c>
    </row>
    <row r="3" spans="1:25" x14ac:dyDescent="0.2">
      <c r="A3" s="10" t="s">
        <v>28</v>
      </c>
      <c r="B3" s="10">
        <f t="shared" ref="B3:B45" si="3">W3</f>
        <v>2</v>
      </c>
      <c r="C3" s="8">
        <f t="shared" si="0"/>
        <v>3</v>
      </c>
      <c r="D3" s="8">
        <v>0</v>
      </c>
      <c r="E3" s="8">
        <v>1</v>
      </c>
      <c r="F3" s="8">
        <v>2</v>
      </c>
      <c r="G3" s="8">
        <v>4</v>
      </c>
      <c r="H3" s="8">
        <v>6</v>
      </c>
      <c r="I3" s="8">
        <f t="shared" ref="I3:I43" si="4">SUM(J3:L3)</f>
        <v>1</v>
      </c>
      <c r="J3" s="8">
        <v>0</v>
      </c>
      <c r="K3" s="8">
        <v>1</v>
      </c>
      <c r="L3" s="8">
        <v>0</v>
      </c>
      <c r="M3" s="8">
        <v>0</v>
      </c>
      <c r="N3" s="8">
        <v>0</v>
      </c>
      <c r="O3" s="8">
        <f t="shared" si="1"/>
        <v>4</v>
      </c>
      <c r="P3" s="8">
        <f t="shared" ref="P3:P45" si="5">D3+J3</f>
        <v>0</v>
      </c>
      <c r="Q3" s="8">
        <f t="shared" ref="Q3:Q45" si="6">E3+K3</f>
        <v>2</v>
      </c>
      <c r="R3" s="8">
        <f t="shared" ref="R3:R45" si="7">F3+L3</f>
        <v>2</v>
      </c>
      <c r="S3" s="8">
        <f t="shared" ref="S3:S45" si="8">G3+M3</f>
        <v>4</v>
      </c>
      <c r="T3" s="8">
        <f t="shared" ref="T3:T45" si="9">H3+N3</f>
        <v>6</v>
      </c>
      <c r="U3" s="9" t="s">
        <v>306</v>
      </c>
      <c r="V3" s="9" t="s">
        <v>74</v>
      </c>
      <c r="W3" s="8">
        <f t="shared" si="2"/>
        <v>2</v>
      </c>
      <c r="Y3" s="8">
        <v>2</v>
      </c>
    </row>
    <row r="4" spans="1:25" x14ac:dyDescent="0.2">
      <c r="A4" s="10" t="s">
        <v>354</v>
      </c>
      <c r="B4" s="10">
        <f t="shared" si="3"/>
        <v>2</v>
      </c>
      <c r="C4" s="8">
        <f t="shared" si="0"/>
        <v>2</v>
      </c>
      <c r="D4" s="8">
        <v>0</v>
      </c>
      <c r="E4" s="8">
        <v>0</v>
      </c>
      <c r="F4" s="8">
        <v>2</v>
      </c>
      <c r="G4" s="8">
        <v>1</v>
      </c>
      <c r="H4" s="8">
        <v>4</v>
      </c>
      <c r="O4" s="8">
        <f t="shared" si="1"/>
        <v>2</v>
      </c>
      <c r="P4" s="8">
        <f t="shared" si="5"/>
        <v>0</v>
      </c>
      <c r="Q4" s="8">
        <f t="shared" si="6"/>
        <v>0</v>
      </c>
      <c r="R4" s="8">
        <f t="shared" si="7"/>
        <v>2</v>
      </c>
      <c r="S4" s="8">
        <f t="shared" si="8"/>
        <v>1</v>
      </c>
      <c r="T4" s="8">
        <f t="shared" si="9"/>
        <v>4</v>
      </c>
      <c r="U4" s="9" t="s">
        <v>18</v>
      </c>
      <c r="V4" s="9" t="s">
        <v>102</v>
      </c>
      <c r="W4" s="8">
        <f t="shared" si="2"/>
        <v>2</v>
      </c>
      <c r="Y4" s="8">
        <v>2</v>
      </c>
    </row>
    <row r="5" spans="1:25" x14ac:dyDescent="0.2">
      <c r="A5" s="10" t="s">
        <v>272</v>
      </c>
      <c r="B5" s="10">
        <f t="shared" si="3"/>
        <v>1</v>
      </c>
      <c r="C5" s="8">
        <f t="shared" si="0"/>
        <v>1</v>
      </c>
      <c r="D5" s="8">
        <v>0</v>
      </c>
      <c r="E5" s="8">
        <v>0</v>
      </c>
      <c r="F5" s="8">
        <v>1</v>
      </c>
      <c r="G5" s="8">
        <v>1</v>
      </c>
      <c r="H5" s="8">
        <v>2</v>
      </c>
      <c r="I5" s="8">
        <f t="shared" si="4"/>
        <v>1</v>
      </c>
      <c r="J5" s="8">
        <v>0</v>
      </c>
      <c r="K5" s="8">
        <v>1</v>
      </c>
      <c r="L5" s="8">
        <v>0</v>
      </c>
      <c r="M5" s="8">
        <v>2</v>
      </c>
      <c r="N5" s="8">
        <v>2</v>
      </c>
      <c r="O5" s="8">
        <f t="shared" si="1"/>
        <v>2</v>
      </c>
      <c r="P5" s="8">
        <f t="shared" si="5"/>
        <v>0</v>
      </c>
      <c r="Q5" s="8">
        <f t="shared" si="6"/>
        <v>1</v>
      </c>
      <c r="R5" s="8">
        <f t="shared" si="7"/>
        <v>1</v>
      </c>
      <c r="S5" s="8">
        <f t="shared" si="8"/>
        <v>3</v>
      </c>
      <c r="T5" s="8">
        <f t="shared" si="9"/>
        <v>4</v>
      </c>
      <c r="U5" s="9" t="s">
        <v>26</v>
      </c>
      <c r="V5" s="9" t="s">
        <v>26</v>
      </c>
      <c r="W5" s="8">
        <f t="shared" si="2"/>
        <v>1</v>
      </c>
      <c r="Y5" s="8">
        <v>1</v>
      </c>
    </row>
    <row r="6" spans="1:25" x14ac:dyDescent="0.2">
      <c r="A6" s="10" t="s">
        <v>41</v>
      </c>
      <c r="B6" s="10">
        <f t="shared" si="3"/>
        <v>1</v>
      </c>
      <c r="C6" s="8">
        <f t="shared" si="0"/>
        <v>1</v>
      </c>
      <c r="D6" s="8">
        <v>1</v>
      </c>
      <c r="E6" s="8">
        <v>0</v>
      </c>
      <c r="F6" s="8">
        <v>0</v>
      </c>
      <c r="G6" s="8">
        <v>1</v>
      </c>
      <c r="H6" s="8">
        <v>0</v>
      </c>
      <c r="O6" s="8">
        <f t="shared" si="1"/>
        <v>1</v>
      </c>
      <c r="P6" s="8">
        <f t="shared" si="5"/>
        <v>1</v>
      </c>
      <c r="Q6" s="8">
        <f t="shared" si="6"/>
        <v>0</v>
      </c>
      <c r="R6" s="8">
        <f t="shared" si="7"/>
        <v>0</v>
      </c>
      <c r="S6" s="8">
        <f t="shared" si="8"/>
        <v>1</v>
      </c>
      <c r="T6" s="8">
        <f t="shared" si="9"/>
        <v>0</v>
      </c>
      <c r="U6" s="9" t="s">
        <v>275</v>
      </c>
      <c r="V6" s="9" t="s">
        <v>275</v>
      </c>
      <c r="W6" s="8">
        <f t="shared" si="2"/>
        <v>1</v>
      </c>
      <c r="X6" s="8">
        <v>1</v>
      </c>
    </row>
    <row r="7" spans="1:25" x14ac:dyDescent="0.2">
      <c r="A7" s="10" t="s">
        <v>274</v>
      </c>
      <c r="B7" s="10">
        <f t="shared" si="3"/>
        <v>3</v>
      </c>
      <c r="C7" s="8">
        <f t="shared" si="0"/>
        <v>2</v>
      </c>
      <c r="D7" s="8">
        <v>1</v>
      </c>
      <c r="E7" s="8">
        <v>1</v>
      </c>
      <c r="F7" s="8">
        <v>0</v>
      </c>
      <c r="G7" s="8">
        <v>5</v>
      </c>
      <c r="H7" s="8">
        <v>2</v>
      </c>
      <c r="I7" s="8">
        <f t="shared" si="4"/>
        <v>2</v>
      </c>
      <c r="J7" s="8">
        <v>0</v>
      </c>
      <c r="K7" s="8">
        <v>0</v>
      </c>
      <c r="L7" s="8">
        <v>2</v>
      </c>
      <c r="M7" s="8">
        <v>0</v>
      </c>
      <c r="N7" s="8">
        <v>4</v>
      </c>
      <c r="O7" s="8">
        <f t="shared" si="1"/>
        <v>4</v>
      </c>
      <c r="P7" s="8">
        <f t="shared" si="5"/>
        <v>1</v>
      </c>
      <c r="Q7" s="8">
        <f t="shared" si="6"/>
        <v>1</v>
      </c>
      <c r="R7" s="8">
        <f t="shared" si="7"/>
        <v>2</v>
      </c>
      <c r="S7" s="8">
        <f t="shared" si="8"/>
        <v>5</v>
      </c>
      <c r="T7" s="8">
        <f t="shared" si="9"/>
        <v>6</v>
      </c>
      <c r="U7" s="9" t="s">
        <v>119</v>
      </c>
      <c r="V7" s="30" t="s">
        <v>463</v>
      </c>
      <c r="W7" s="8">
        <f t="shared" si="2"/>
        <v>3</v>
      </c>
      <c r="X7" s="8">
        <v>2</v>
      </c>
      <c r="Y7" s="8">
        <v>1</v>
      </c>
    </row>
    <row r="8" spans="1:25" x14ac:dyDescent="0.2">
      <c r="A8" s="10" t="s">
        <v>53</v>
      </c>
      <c r="B8" s="10">
        <f t="shared" si="3"/>
        <v>1</v>
      </c>
      <c r="C8" s="8">
        <f t="shared" si="0"/>
        <v>1</v>
      </c>
      <c r="D8" s="8">
        <v>1</v>
      </c>
      <c r="E8" s="8">
        <v>0</v>
      </c>
      <c r="F8" s="8">
        <v>0</v>
      </c>
      <c r="G8" s="8">
        <v>3</v>
      </c>
      <c r="H8" s="8">
        <v>0</v>
      </c>
      <c r="O8" s="8">
        <f t="shared" si="1"/>
        <v>1</v>
      </c>
      <c r="P8" s="8">
        <f t="shared" si="5"/>
        <v>1</v>
      </c>
      <c r="Q8" s="8">
        <f t="shared" si="6"/>
        <v>0</v>
      </c>
      <c r="R8" s="8">
        <f t="shared" si="7"/>
        <v>0</v>
      </c>
      <c r="S8" s="8">
        <f t="shared" si="8"/>
        <v>3</v>
      </c>
      <c r="T8" s="8">
        <f t="shared" si="9"/>
        <v>0</v>
      </c>
      <c r="U8" s="9" t="s">
        <v>275</v>
      </c>
      <c r="V8" s="9" t="s">
        <v>275</v>
      </c>
      <c r="W8" s="8">
        <f t="shared" si="2"/>
        <v>1</v>
      </c>
      <c r="X8" s="8">
        <v>1</v>
      </c>
    </row>
    <row r="9" spans="1:25" x14ac:dyDescent="0.2">
      <c r="A9" s="10" t="s">
        <v>54</v>
      </c>
      <c r="B9" s="10">
        <f t="shared" si="3"/>
        <v>1</v>
      </c>
      <c r="C9" s="8">
        <f t="shared" si="0"/>
        <v>1</v>
      </c>
      <c r="D9" s="8">
        <v>1</v>
      </c>
      <c r="E9" s="8">
        <v>0</v>
      </c>
      <c r="F9" s="8">
        <v>0</v>
      </c>
      <c r="G9" s="8">
        <v>2</v>
      </c>
      <c r="H9" s="8">
        <v>1</v>
      </c>
      <c r="I9" s="8">
        <f t="shared" si="4"/>
        <v>1</v>
      </c>
      <c r="J9" s="8">
        <v>0</v>
      </c>
      <c r="K9" s="8">
        <v>0</v>
      </c>
      <c r="L9" s="8">
        <v>1</v>
      </c>
      <c r="M9" s="8">
        <v>0</v>
      </c>
      <c r="N9" s="8">
        <v>1</v>
      </c>
      <c r="O9" s="8">
        <f t="shared" si="1"/>
        <v>2</v>
      </c>
      <c r="P9" s="8">
        <f t="shared" si="5"/>
        <v>1</v>
      </c>
      <c r="Q9" s="8">
        <f t="shared" si="6"/>
        <v>0</v>
      </c>
      <c r="R9" s="8">
        <f t="shared" si="7"/>
        <v>1</v>
      </c>
      <c r="S9" s="8">
        <f t="shared" si="8"/>
        <v>2</v>
      </c>
      <c r="T9" s="8">
        <f t="shared" si="9"/>
        <v>2</v>
      </c>
      <c r="U9" s="9" t="s">
        <v>175</v>
      </c>
      <c r="V9" s="9" t="s">
        <v>175</v>
      </c>
      <c r="W9" s="8">
        <f t="shared" si="2"/>
        <v>1</v>
      </c>
      <c r="Y9" s="8">
        <v>1</v>
      </c>
    </row>
    <row r="10" spans="1:25" x14ac:dyDescent="0.2">
      <c r="A10" s="10" t="s">
        <v>56</v>
      </c>
      <c r="B10" s="10">
        <f t="shared" si="3"/>
        <v>2</v>
      </c>
      <c r="C10" s="8">
        <f t="shared" si="0"/>
        <v>2</v>
      </c>
      <c r="D10" s="8">
        <v>0</v>
      </c>
      <c r="E10" s="8">
        <v>1</v>
      </c>
      <c r="F10" s="8">
        <v>1</v>
      </c>
      <c r="G10" s="8">
        <v>2</v>
      </c>
      <c r="H10" s="8">
        <v>6</v>
      </c>
      <c r="I10" s="8">
        <f t="shared" si="4"/>
        <v>1</v>
      </c>
      <c r="J10" s="8">
        <v>0</v>
      </c>
      <c r="K10" s="8">
        <v>0</v>
      </c>
      <c r="L10" s="8">
        <v>1</v>
      </c>
      <c r="M10" s="8">
        <v>0</v>
      </c>
      <c r="N10" s="8">
        <v>1</v>
      </c>
      <c r="O10" s="8">
        <f t="shared" si="1"/>
        <v>3</v>
      </c>
      <c r="P10" s="8">
        <f t="shared" si="5"/>
        <v>0</v>
      </c>
      <c r="Q10" s="8">
        <f t="shared" si="6"/>
        <v>1</v>
      </c>
      <c r="R10" s="8">
        <f t="shared" si="7"/>
        <v>2</v>
      </c>
      <c r="S10" s="8">
        <f t="shared" si="8"/>
        <v>2</v>
      </c>
      <c r="T10" s="8">
        <f t="shared" si="9"/>
        <v>7</v>
      </c>
      <c r="U10" s="9" t="s">
        <v>34</v>
      </c>
      <c r="V10" s="30" t="s">
        <v>457</v>
      </c>
      <c r="W10" s="8">
        <f t="shared" si="2"/>
        <v>2</v>
      </c>
      <c r="Y10" s="8">
        <v>2</v>
      </c>
    </row>
    <row r="11" spans="1:25" x14ac:dyDescent="0.2">
      <c r="A11" s="10" t="s">
        <v>66</v>
      </c>
      <c r="B11" s="10">
        <f t="shared" si="3"/>
        <v>1</v>
      </c>
      <c r="C11" s="8">
        <f t="shared" si="0"/>
        <v>1</v>
      </c>
      <c r="D11" s="8">
        <v>1</v>
      </c>
      <c r="E11" s="8">
        <v>0</v>
      </c>
      <c r="F11" s="8">
        <v>0</v>
      </c>
      <c r="G11" s="8">
        <v>1</v>
      </c>
      <c r="H11" s="8">
        <v>0</v>
      </c>
      <c r="I11" s="8">
        <f t="shared" si="4"/>
        <v>1</v>
      </c>
      <c r="J11" s="8">
        <v>0</v>
      </c>
      <c r="K11" s="8">
        <v>0</v>
      </c>
      <c r="L11" s="8">
        <v>1</v>
      </c>
      <c r="M11" s="8">
        <v>0</v>
      </c>
      <c r="N11" s="8">
        <v>3</v>
      </c>
      <c r="O11" s="8">
        <f t="shared" si="1"/>
        <v>2</v>
      </c>
      <c r="P11" s="8">
        <f t="shared" si="5"/>
        <v>1</v>
      </c>
      <c r="Q11" s="8">
        <f t="shared" si="6"/>
        <v>0</v>
      </c>
      <c r="R11" s="8">
        <f t="shared" si="7"/>
        <v>1</v>
      </c>
      <c r="S11" s="8">
        <f t="shared" si="8"/>
        <v>1</v>
      </c>
      <c r="T11" s="8">
        <f t="shared" si="9"/>
        <v>3</v>
      </c>
      <c r="U11" s="9" t="s">
        <v>40</v>
      </c>
      <c r="V11" s="9" t="s">
        <v>40</v>
      </c>
      <c r="W11" s="8">
        <f t="shared" si="2"/>
        <v>1</v>
      </c>
      <c r="Y11" s="8">
        <v>1</v>
      </c>
    </row>
    <row r="12" spans="1:25" x14ac:dyDescent="0.2">
      <c r="A12" s="10" t="s">
        <v>69</v>
      </c>
      <c r="B12" s="10">
        <f t="shared" si="3"/>
        <v>2</v>
      </c>
      <c r="C12" s="8">
        <f t="shared" si="0"/>
        <v>2</v>
      </c>
      <c r="D12" s="8">
        <v>1</v>
      </c>
      <c r="E12" s="8">
        <v>1</v>
      </c>
      <c r="F12" s="8">
        <v>0</v>
      </c>
      <c r="G12" s="8">
        <v>3</v>
      </c>
      <c r="H12" s="8">
        <v>2</v>
      </c>
      <c r="I12" s="8">
        <f t="shared" si="4"/>
        <v>1</v>
      </c>
      <c r="J12" s="8">
        <v>0</v>
      </c>
      <c r="K12" s="8">
        <v>0</v>
      </c>
      <c r="L12" s="8">
        <v>1</v>
      </c>
      <c r="M12" s="8">
        <v>0</v>
      </c>
      <c r="N12" s="8">
        <v>2</v>
      </c>
      <c r="O12" s="8">
        <f t="shared" si="1"/>
        <v>3</v>
      </c>
      <c r="P12" s="8">
        <f t="shared" si="5"/>
        <v>1</v>
      </c>
      <c r="Q12" s="8">
        <f t="shared" si="6"/>
        <v>1</v>
      </c>
      <c r="R12" s="8">
        <f t="shared" si="7"/>
        <v>1</v>
      </c>
      <c r="S12" s="8">
        <f t="shared" si="8"/>
        <v>3</v>
      </c>
      <c r="T12" s="8">
        <f t="shared" si="9"/>
        <v>4</v>
      </c>
      <c r="U12" s="9" t="s">
        <v>102</v>
      </c>
      <c r="V12" s="9" t="s">
        <v>76</v>
      </c>
      <c r="W12" s="8">
        <f t="shared" si="2"/>
        <v>2</v>
      </c>
      <c r="X12" s="8">
        <v>1</v>
      </c>
      <c r="Y12" s="8">
        <v>1</v>
      </c>
    </row>
    <row r="13" spans="1:25" x14ac:dyDescent="0.2">
      <c r="A13" s="10" t="s">
        <v>72</v>
      </c>
      <c r="B13" s="10">
        <f>W13</f>
        <v>1</v>
      </c>
      <c r="C13" s="8">
        <f>SUM(D13:F13)</f>
        <v>1</v>
      </c>
      <c r="D13" s="8">
        <v>0</v>
      </c>
      <c r="E13" s="8">
        <v>1</v>
      </c>
      <c r="F13" s="8">
        <v>0</v>
      </c>
      <c r="G13" s="8">
        <v>2</v>
      </c>
      <c r="H13" s="8">
        <v>2</v>
      </c>
      <c r="O13" s="8">
        <f>C13+I13</f>
        <v>1</v>
      </c>
      <c r="P13" s="8">
        <f t="shared" si="5"/>
        <v>0</v>
      </c>
      <c r="Q13" s="8">
        <f t="shared" si="6"/>
        <v>1</v>
      </c>
      <c r="R13" s="8">
        <f t="shared" si="7"/>
        <v>0</v>
      </c>
      <c r="S13" s="8">
        <f t="shared" si="8"/>
        <v>2</v>
      </c>
      <c r="T13" s="8">
        <f t="shared" si="9"/>
        <v>2</v>
      </c>
      <c r="U13" s="30" t="s">
        <v>378</v>
      </c>
      <c r="V13" s="30" t="s">
        <v>378</v>
      </c>
      <c r="W13" s="8">
        <f t="shared" si="2"/>
        <v>1</v>
      </c>
      <c r="Y13" s="8">
        <v>1</v>
      </c>
    </row>
    <row r="14" spans="1:25" x14ac:dyDescent="0.2">
      <c r="A14" s="10" t="s">
        <v>75</v>
      </c>
      <c r="B14" s="10">
        <f t="shared" si="3"/>
        <v>3</v>
      </c>
      <c r="I14" s="8">
        <f t="shared" si="4"/>
        <v>3</v>
      </c>
      <c r="J14" s="8">
        <v>1</v>
      </c>
      <c r="K14" s="8">
        <v>0</v>
      </c>
      <c r="L14" s="8">
        <v>2</v>
      </c>
      <c r="M14" s="8">
        <v>1</v>
      </c>
      <c r="N14" s="8">
        <v>4</v>
      </c>
      <c r="O14" s="8">
        <f t="shared" si="1"/>
        <v>3</v>
      </c>
      <c r="P14" s="8">
        <f t="shared" si="5"/>
        <v>1</v>
      </c>
      <c r="Q14" s="8">
        <f t="shared" si="6"/>
        <v>0</v>
      </c>
      <c r="R14" s="8">
        <f t="shared" si="7"/>
        <v>2</v>
      </c>
      <c r="S14" s="8">
        <f t="shared" si="8"/>
        <v>1</v>
      </c>
      <c r="T14" s="8">
        <f t="shared" si="9"/>
        <v>4</v>
      </c>
      <c r="U14" s="9" t="s">
        <v>284</v>
      </c>
      <c r="V14" s="9" t="s">
        <v>23</v>
      </c>
      <c r="W14" s="8">
        <f t="shared" si="2"/>
        <v>3</v>
      </c>
      <c r="X14" s="8">
        <v>1</v>
      </c>
      <c r="Y14" s="8">
        <v>2</v>
      </c>
    </row>
    <row r="15" spans="1:25" x14ac:dyDescent="0.2">
      <c r="A15" s="10" t="s">
        <v>283</v>
      </c>
      <c r="B15" s="10">
        <f t="shared" si="3"/>
        <v>5</v>
      </c>
      <c r="C15" s="8">
        <f t="shared" si="0"/>
        <v>4</v>
      </c>
      <c r="D15" s="8">
        <v>3</v>
      </c>
      <c r="E15" s="8">
        <v>0</v>
      </c>
      <c r="F15" s="8">
        <v>1</v>
      </c>
      <c r="G15" s="8">
        <v>10</v>
      </c>
      <c r="H15" s="8">
        <v>1</v>
      </c>
      <c r="I15" s="8">
        <f t="shared" si="4"/>
        <v>4</v>
      </c>
      <c r="J15" s="8">
        <v>1</v>
      </c>
      <c r="K15" s="8">
        <v>3</v>
      </c>
      <c r="L15" s="8">
        <v>0</v>
      </c>
      <c r="M15" s="8">
        <v>5</v>
      </c>
      <c r="N15" s="8">
        <v>4</v>
      </c>
      <c r="O15" s="8">
        <f t="shared" si="1"/>
        <v>8</v>
      </c>
      <c r="P15" s="8">
        <f t="shared" si="5"/>
        <v>4</v>
      </c>
      <c r="Q15" s="8">
        <f t="shared" si="6"/>
        <v>3</v>
      </c>
      <c r="R15" s="8">
        <f t="shared" si="7"/>
        <v>1</v>
      </c>
      <c r="S15" s="8">
        <f t="shared" si="8"/>
        <v>15</v>
      </c>
      <c r="T15" s="8">
        <f t="shared" si="9"/>
        <v>5</v>
      </c>
      <c r="U15" s="9" t="s">
        <v>52</v>
      </c>
      <c r="V15" s="30" t="s">
        <v>459</v>
      </c>
      <c r="W15" s="8">
        <f t="shared" si="2"/>
        <v>5</v>
      </c>
      <c r="X15" s="8">
        <v>3</v>
      </c>
      <c r="Y15" s="8">
        <v>2</v>
      </c>
    </row>
    <row r="16" spans="1:25" x14ac:dyDescent="0.2">
      <c r="A16" s="10" t="s">
        <v>81</v>
      </c>
      <c r="B16" s="10">
        <f t="shared" si="3"/>
        <v>1</v>
      </c>
      <c r="C16" s="8">
        <f t="shared" si="0"/>
        <v>1</v>
      </c>
      <c r="D16" s="8">
        <v>1</v>
      </c>
      <c r="E16" s="8">
        <v>0</v>
      </c>
      <c r="F16" s="8">
        <v>0</v>
      </c>
      <c r="G16" s="8">
        <v>3</v>
      </c>
      <c r="H16" s="8">
        <v>2</v>
      </c>
      <c r="I16" s="8">
        <f t="shared" si="4"/>
        <v>1</v>
      </c>
      <c r="J16" s="8">
        <v>0</v>
      </c>
      <c r="K16" s="8">
        <v>1</v>
      </c>
      <c r="L16" s="8">
        <v>0</v>
      </c>
      <c r="M16" s="8">
        <v>1</v>
      </c>
      <c r="N16" s="8">
        <v>1</v>
      </c>
      <c r="O16" s="8">
        <f t="shared" si="1"/>
        <v>2</v>
      </c>
      <c r="P16" s="8">
        <f t="shared" si="5"/>
        <v>1</v>
      </c>
      <c r="Q16" s="8">
        <f t="shared" si="6"/>
        <v>1</v>
      </c>
      <c r="R16" s="8">
        <f t="shared" si="7"/>
        <v>0</v>
      </c>
      <c r="S16" s="8">
        <f t="shared" si="8"/>
        <v>4</v>
      </c>
      <c r="T16" s="8">
        <f t="shared" si="9"/>
        <v>3</v>
      </c>
      <c r="U16" s="9" t="s">
        <v>60</v>
      </c>
      <c r="V16" s="9" t="s">
        <v>60</v>
      </c>
      <c r="W16" s="8">
        <f t="shared" si="2"/>
        <v>1</v>
      </c>
      <c r="X16" s="8">
        <v>1</v>
      </c>
    </row>
    <row r="17" spans="1:25" x14ac:dyDescent="0.2">
      <c r="A17" s="10" t="s">
        <v>86</v>
      </c>
      <c r="B17" s="10">
        <f t="shared" si="3"/>
        <v>3</v>
      </c>
      <c r="C17" s="8">
        <f t="shared" si="0"/>
        <v>3</v>
      </c>
      <c r="D17" s="8">
        <v>1</v>
      </c>
      <c r="E17" s="8">
        <v>0</v>
      </c>
      <c r="F17" s="8">
        <v>2</v>
      </c>
      <c r="G17" s="8">
        <v>4</v>
      </c>
      <c r="H17" s="8">
        <v>7</v>
      </c>
      <c r="I17" s="8">
        <f t="shared" si="4"/>
        <v>3</v>
      </c>
      <c r="J17" s="8">
        <v>0</v>
      </c>
      <c r="K17" s="8">
        <v>1</v>
      </c>
      <c r="L17" s="8">
        <v>2</v>
      </c>
      <c r="M17" s="8">
        <v>1</v>
      </c>
      <c r="N17" s="8">
        <v>5</v>
      </c>
      <c r="O17" s="8">
        <f t="shared" si="1"/>
        <v>6</v>
      </c>
      <c r="P17" s="8">
        <f t="shared" si="5"/>
        <v>1</v>
      </c>
      <c r="Q17" s="8">
        <f t="shared" si="6"/>
        <v>1</v>
      </c>
      <c r="R17" s="8">
        <f t="shared" si="7"/>
        <v>4</v>
      </c>
      <c r="S17" s="8">
        <f t="shared" si="8"/>
        <v>5</v>
      </c>
      <c r="T17" s="8">
        <f t="shared" si="9"/>
        <v>12</v>
      </c>
      <c r="U17" s="9" t="s">
        <v>30</v>
      </c>
      <c r="V17" s="9" t="s">
        <v>79</v>
      </c>
      <c r="W17" s="8">
        <f t="shared" si="2"/>
        <v>3</v>
      </c>
      <c r="Y17" s="8">
        <v>3</v>
      </c>
    </row>
    <row r="18" spans="1:25" x14ac:dyDescent="0.2">
      <c r="A18" s="10" t="s">
        <v>88</v>
      </c>
      <c r="B18" s="10">
        <f t="shared" si="3"/>
        <v>1</v>
      </c>
      <c r="C18" s="8">
        <f t="shared" si="0"/>
        <v>1</v>
      </c>
      <c r="D18" s="8">
        <v>1</v>
      </c>
      <c r="E18" s="8">
        <v>0</v>
      </c>
      <c r="F18" s="8">
        <v>0</v>
      </c>
      <c r="G18" s="8">
        <v>1</v>
      </c>
      <c r="H18" s="8">
        <v>0</v>
      </c>
      <c r="I18" s="8">
        <f t="shared" si="4"/>
        <v>1</v>
      </c>
      <c r="J18" s="8">
        <v>0</v>
      </c>
      <c r="K18" s="8">
        <v>1</v>
      </c>
      <c r="L18" s="8">
        <v>0</v>
      </c>
      <c r="M18" s="8">
        <v>1</v>
      </c>
      <c r="N18" s="8">
        <v>1</v>
      </c>
      <c r="O18" s="8">
        <f t="shared" si="1"/>
        <v>2</v>
      </c>
      <c r="P18" s="8">
        <f t="shared" si="5"/>
        <v>1</v>
      </c>
      <c r="Q18" s="8">
        <f t="shared" si="6"/>
        <v>1</v>
      </c>
      <c r="R18" s="8">
        <f t="shared" si="7"/>
        <v>0</v>
      </c>
      <c r="S18" s="8">
        <f t="shared" si="8"/>
        <v>2</v>
      </c>
      <c r="T18" s="8">
        <f t="shared" si="9"/>
        <v>1</v>
      </c>
      <c r="U18" s="9" t="s">
        <v>148</v>
      </c>
      <c r="V18" s="9" t="s">
        <v>148</v>
      </c>
      <c r="W18" s="8">
        <f t="shared" si="2"/>
        <v>1</v>
      </c>
      <c r="X18" s="8">
        <v>1</v>
      </c>
    </row>
    <row r="19" spans="1:25" x14ac:dyDescent="0.2">
      <c r="A19" s="10" t="s">
        <v>289</v>
      </c>
      <c r="B19" s="10">
        <f t="shared" si="3"/>
        <v>3</v>
      </c>
      <c r="C19" s="8">
        <f t="shared" si="0"/>
        <v>2</v>
      </c>
      <c r="D19" s="8">
        <v>2</v>
      </c>
      <c r="E19" s="8">
        <v>0</v>
      </c>
      <c r="F19" s="8">
        <v>0</v>
      </c>
      <c r="G19" s="8">
        <v>6</v>
      </c>
      <c r="H19" s="8">
        <v>2</v>
      </c>
      <c r="I19" s="8">
        <f t="shared" si="4"/>
        <v>3</v>
      </c>
      <c r="J19" s="8">
        <v>1</v>
      </c>
      <c r="K19" s="8">
        <v>2</v>
      </c>
      <c r="L19" s="8">
        <v>0</v>
      </c>
      <c r="M19" s="8">
        <v>6</v>
      </c>
      <c r="N19" s="8">
        <v>5</v>
      </c>
      <c r="O19" s="8">
        <f t="shared" si="1"/>
        <v>5</v>
      </c>
      <c r="P19" s="8">
        <f t="shared" si="5"/>
        <v>3</v>
      </c>
      <c r="Q19" s="8">
        <f t="shared" si="6"/>
        <v>2</v>
      </c>
      <c r="R19" s="8">
        <f t="shared" si="7"/>
        <v>0</v>
      </c>
      <c r="S19" s="8">
        <f t="shared" si="8"/>
        <v>12</v>
      </c>
      <c r="T19" s="8">
        <f t="shared" si="9"/>
        <v>7</v>
      </c>
      <c r="U19" s="9" t="s">
        <v>32</v>
      </c>
      <c r="V19" s="9" t="s">
        <v>105</v>
      </c>
      <c r="W19" s="8">
        <f t="shared" si="2"/>
        <v>3</v>
      </c>
      <c r="X19" s="8">
        <v>3</v>
      </c>
    </row>
    <row r="20" spans="1:25" x14ac:dyDescent="0.2">
      <c r="A20" s="10" t="s">
        <v>292</v>
      </c>
      <c r="B20" s="10">
        <f t="shared" si="3"/>
        <v>2</v>
      </c>
      <c r="C20" s="8">
        <f t="shared" si="0"/>
        <v>2</v>
      </c>
      <c r="D20" s="8">
        <v>1</v>
      </c>
      <c r="E20" s="8">
        <v>0</v>
      </c>
      <c r="F20" s="8">
        <v>1</v>
      </c>
      <c r="G20" s="8">
        <v>1</v>
      </c>
      <c r="H20" s="8">
        <v>2</v>
      </c>
      <c r="O20" s="8">
        <f t="shared" si="1"/>
        <v>2</v>
      </c>
      <c r="P20" s="8">
        <f t="shared" si="5"/>
        <v>1</v>
      </c>
      <c r="Q20" s="8">
        <f t="shared" si="6"/>
        <v>0</v>
      </c>
      <c r="R20" s="8">
        <f t="shared" si="7"/>
        <v>1</v>
      </c>
      <c r="S20" s="8">
        <f t="shared" si="8"/>
        <v>1</v>
      </c>
      <c r="T20" s="8">
        <f t="shared" si="9"/>
        <v>2</v>
      </c>
      <c r="U20" s="9" t="s">
        <v>91</v>
      </c>
      <c r="V20" s="9" t="s">
        <v>24</v>
      </c>
      <c r="W20" s="8">
        <f t="shared" si="2"/>
        <v>2</v>
      </c>
      <c r="X20" s="8">
        <v>1</v>
      </c>
      <c r="Y20" s="8">
        <v>1</v>
      </c>
    </row>
    <row r="21" spans="1:25" x14ac:dyDescent="0.2">
      <c r="A21" s="10" t="s">
        <v>355</v>
      </c>
      <c r="B21" s="10">
        <f t="shared" si="3"/>
        <v>1</v>
      </c>
      <c r="C21" s="8">
        <f t="shared" si="0"/>
        <v>1</v>
      </c>
      <c r="D21" s="8">
        <v>0</v>
      </c>
      <c r="E21" s="8">
        <v>0</v>
      </c>
      <c r="F21" s="8">
        <v>1</v>
      </c>
      <c r="G21" s="8">
        <v>0</v>
      </c>
      <c r="H21" s="8">
        <v>4</v>
      </c>
      <c r="I21" s="8">
        <f t="shared" si="4"/>
        <v>1</v>
      </c>
      <c r="J21" s="8">
        <v>0</v>
      </c>
      <c r="K21" s="8">
        <v>1</v>
      </c>
      <c r="L21" s="8">
        <v>0</v>
      </c>
      <c r="M21" s="8">
        <v>1</v>
      </c>
      <c r="N21" s="8">
        <v>1</v>
      </c>
      <c r="O21" s="8">
        <f t="shared" si="1"/>
        <v>2</v>
      </c>
      <c r="P21" s="8">
        <f t="shared" si="5"/>
        <v>0</v>
      </c>
      <c r="Q21" s="8">
        <f t="shared" si="6"/>
        <v>1</v>
      </c>
      <c r="R21" s="8">
        <f t="shared" si="7"/>
        <v>1</v>
      </c>
      <c r="S21" s="8">
        <f t="shared" si="8"/>
        <v>1</v>
      </c>
      <c r="T21" s="8">
        <f t="shared" si="9"/>
        <v>5</v>
      </c>
      <c r="U21" s="9" t="s">
        <v>148</v>
      </c>
      <c r="V21" s="9" t="s">
        <v>148</v>
      </c>
      <c r="W21" s="8">
        <f t="shared" si="2"/>
        <v>1</v>
      </c>
      <c r="Y21" s="8">
        <v>1</v>
      </c>
    </row>
    <row r="22" spans="1:25" x14ac:dyDescent="0.2">
      <c r="A22" s="10" t="s">
        <v>97</v>
      </c>
      <c r="B22" s="10">
        <f t="shared" si="3"/>
        <v>2</v>
      </c>
      <c r="C22" s="8">
        <f t="shared" si="0"/>
        <v>2</v>
      </c>
      <c r="D22" s="8">
        <v>1</v>
      </c>
      <c r="E22" s="8">
        <v>0</v>
      </c>
      <c r="F22" s="8">
        <v>1</v>
      </c>
      <c r="G22" s="8">
        <v>2</v>
      </c>
      <c r="H22" s="8">
        <v>3</v>
      </c>
      <c r="O22" s="8">
        <f t="shared" si="1"/>
        <v>2</v>
      </c>
      <c r="P22" s="8">
        <f t="shared" si="5"/>
        <v>1</v>
      </c>
      <c r="Q22" s="8">
        <f t="shared" si="6"/>
        <v>0</v>
      </c>
      <c r="R22" s="8">
        <f t="shared" si="7"/>
        <v>1</v>
      </c>
      <c r="S22" s="8">
        <f t="shared" si="8"/>
        <v>2</v>
      </c>
      <c r="T22" s="8">
        <f t="shared" si="9"/>
        <v>3</v>
      </c>
      <c r="U22" s="9" t="s">
        <v>275</v>
      </c>
      <c r="V22" s="9" t="s">
        <v>60</v>
      </c>
      <c r="W22" s="8">
        <f t="shared" si="2"/>
        <v>2</v>
      </c>
      <c r="X22" s="8">
        <v>1</v>
      </c>
      <c r="Y22" s="8">
        <v>1</v>
      </c>
    </row>
    <row r="23" spans="1:25" x14ac:dyDescent="0.2">
      <c r="A23" s="10" t="s">
        <v>98</v>
      </c>
      <c r="B23" s="10">
        <f t="shared" si="3"/>
        <v>1</v>
      </c>
      <c r="C23" s="8">
        <f t="shared" si="0"/>
        <v>1</v>
      </c>
      <c r="D23" s="8">
        <v>1</v>
      </c>
      <c r="E23" s="8">
        <v>0</v>
      </c>
      <c r="F23" s="8">
        <v>0</v>
      </c>
      <c r="G23" s="8">
        <v>2</v>
      </c>
      <c r="H23" s="8">
        <v>1</v>
      </c>
      <c r="I23" s="8">
        <f t="shared" si="4"/>
        <v>1</v>
      </c>
      <c r="J23" s="8">
        <v>0</v>
      </c>
      <c r="K23" s="8">
        <v>1</v>
      </c>
      <c r="L23" s="8">
        <v>0</v>
      </c>
      <c r="M23" s="8">
        <v>1</v>
      </c>
      <c r="N23" s="8">
        <v>1</v>
      </c>
      <c r="O23" s="8">
        <f t="shared" si="1"/>
        <v>2</v>
      </c>
      <c r="P23" s="8">
        <f t="shared" si="5"/>
        <v>1</v>
      </c>
      <c r="Q23" s="8">
        <f t="shared" si="6"/>
        <v>1</v>
      </c>
      <c r="R23" s="8">
        <f t="shared" si="7"/>
        <v>0</v>
      </c>
      <c r="S23" s="8">
        <f t="shared" si="8"/>
        <v>3</v>
      </c>
      <c r="T23" s="8">
        <f t="shared" si="9"/>
        <v>2</v>
      </c>
      <c r="U23" s="9" t="s">
        <v>91</v>
      </c>
      <c r="V23" s="9" t="s">
        <v>91</v>
      </c>
      <c r="W23" s="8">
        <f t="shared" si="2"/>
        <v>1</v>
      </c>
      <c r="X23" s="8">
        <v>1</v>
      </c>
    </row>
    <row r="24" spans="1:25" x14ac:dyDescent="0.2">
      <c r="A24" s="10" t="s">
        <v>99</v>
      </c>
      <c r="B24" s="10">
        <f t="shared" si="3"/>
        <v>5</v>
      </c>
      <c r="C24" s="8">
        <f t="shared" si="0"/>
        <v>5</v>
      </c>
      <c r="D24" s="8">
        <v>3</v>
      </c>
      <c r="E24" s="8">
        <v>2</v>
      </c>
      <c r="F24" s="8">
        <v>0</v>
      </c>
      <c r="G24" s="8">
        <v>11</v>
      </c>
      <c r="H24" s="8">
        <v>7</v>
      </c>
      <c r="I24" s="8">
        <f t="shared" si="4"/>
        <v>5</v>
      </c>
      <c r="J24" s="8">
        <v>1</v>
      </c>
      <c r="K24" s="8">
        <v>1</v>
      </c>
      <c r="L24" s="8">
        <v>3</v>
      </c>
      <c r="M24" s="8">
        <v>5</v>
      </c>
      <c r="N24" s="8">
        <v>10</v>
      </c>
      <c r="O24" s="8">
        <f t="shared" si="1"/>
        <v>10</v>
      </c>
      <c r="P24" s="8">
        <f t="shared" si="5"/>
        <v>4</v>
      </c>
      <c r="Q24" s="8">
        <f t="shared" si="6"/>
        <v>3</v>
      </c>
      <c r="R24" s="8">
        <f t="shared" si="7"/>
        <v>3</v>
      </c>
      <c r="S24" s="8">
        <f t="shared" si="8"/>
        <v>16</v>
      </c>
      <c r="T24" s="8">
        <f t="shared" si="9"/>
        <v>17</v>
      </c>
      <c r="U24" s="9" t="s">
        <v>123</v>
      </c>
      <c r="V24" s="9" t="s">
        <v>79</v>
      </c>
      <c r="W24" s="8">
        <f t="shared" si="2"/>
        <v>5</v>
      </c>
      <c r="X24" s="8">
        <v>2</v>
      </c>
      <c r="Y24" s="8">
        <v>3</v>
      </c>
    </row>
    <row r="25" spans="1:25" x14ac:dyDescent="0.2">
      <c r="A25" s="10" t="s">
        <v>100</v>
      </c>
      <c r="B25" s="10">
        <f t="shared" si="3"/>
        <v>1</v>
      </c>
      <c r="C25" s="8">
        <f t="shared" si="0"/>
        <v>1</v>
      </c>
      <c r="D25" s="8">
        <v>0</v>
      </c>
      <c r="E25" s="8">
        <v>0</v>
      </c>
      <c r="F25" s="8">
        <v>1</v>
      </c>
      <c r="G25" s="8">
        <v>0</v>
      </c>
      <c r="H25" s="8">
        <v>1</v>
      </c>
      <c r="O25" s="8">
        <f t="shared" si="1"/>
        <v>1</v>
      </c>
      <c r="P25" s="8">
        <f t="shared" si="5"/>
        <v>0</v>
      </c>
      <c r="Q25" s="8">
        <f t="shared" si="6"/>
        <v>0</v>
      </c>
      <c r="R25" s="8">
        <f t="shared" si="7"/>
        <v>1</v>
      </c>
      <c r="S25" s="8">
        <f t="shared" si="8"/>
        <v>0</v>
      </c>
      <c r="T25" s="8">
        <f t="shared" si="9"/>
        <v>1</v>
      </c>
      <c r="U25" s="9" t="s">
        <v>36</v>
      </c>
      <c r="V25" s="9" t="s">
        <v>36</v>
      </c>
      <c r="W25" s="8">
        <f t="shared" si="2"/>
        <v>1</v>
      </c>
      <c r="Y25" s="8">
        <v>1</v>
      </c>
    </row>
    <row r="26" spans="1:25" x14ac:dyDescent="0.2">
      <c r="A26" s="10" t="s">
        <v>106</v>
      </c>
      <c r="B26" s="10">
        <f t="shared" si="3"/>
        <v>1</v>
      </c>
      <c r="C26" s="8">
        <f t="shared" si="0"/>
        <v>1</v>
      </c>
      <c r="D26" s="8">
        <v>0</v>
      </c>
      <c r="E26" s="8">
        <v>1</v>
      </c>
      <c r="F26" s="8">
        <v>0</v>
      </c>
      <c r="G26" s="8">
        <v>0</v>
      </c>
      <c r="H26" s="8">
        <v>0</v>
      </c>
      <c r="I26" s="8">
        <f t="shared" si="4"/>
        <v>1</v>
      </c>
      <c r="J26" s="8">
        <v>0</v>
      </c>
      <c r="K26" s="8">
        <v>0</v>
      </c>
      <c r="L26" s="8">
        <v>1</v>
      </c>
      <c r="M26" s="8">
        <v>1</v>
      </c>
      <c r="N26" s="8">
        <v>4</v>
      </c>
      <c r="O26" s="8">
        <f t="shared" si="1"/>
        <v>2</v>
      </c>
      <c r="P26" s="8">
        <f t="shared" si="5"/>
        <v>0</v>
      </c>
      <c r="Q26" s="8">
        <f t="shared" si="6"/>
        <v>1</v>
      </c>
      <c r="R26" s="8">
        <f t="shared" si="7"/>
        <v>1</v>
      </c>
      <c r="S26" s="8">
        <f t="shared" si="8"/>
        <v>1</v>
      </c>
      <c r="T26" s="8">
        <f t="shared" si="9"/>
        <v>4</v>
      </c>
      <c r="U26" s="9" t="s">
        <v>91</v>
      </c>
      <c r="V26" s="9" t="s">
        <v>91</v>
      </c>
      <c r="W26" s="8">
        <f t="shared" si="2"/>
        <v>1</v>
      </c>
      <c r="Y26" s="8">
        <v>1</v>
      </c>
    </row>
    <row r="27" spans="1:25" x14ac:dyDescent="0.2">
      <c r="A27" s="10" t="s">
        <v>356</v>
      </c>
      <c r="B27" s="10">
        <f t="shared" si="3"/>
        <v>1</v>
      </c>
      <c r="C27" s="8">
        <f t="shared" si="0"/>
        <v>1</v>
      </c>
      <c r="D27" s="8">
        <v>0</v>
      </c>
      <c r="E27" s="8">
        <v>0</v>
      </c>
      <c r="F27" s="8">
        <v>1</v>
      </c>
      <c r="G27" s="8">
        <v>1</v>
      </c>
      <c r="H27" s="8">
        <v>3</v>
      </c>
      <c r="I27" s="8">
        <f t="shared" si="4"/>
        <v>1</v>
      </c>
      <c r="J27" s="8">
        <v>1</v>
      </c>
      <c r="K27" s="8">
        <v>0</v>
      </c>
      <c r="L27" s="8">
        <v>0</v>
      </c>
      <c r="M27" s="8">
        <v>3</v>
      </c>
      <c r="N27" s="8">
        <v>0</v>
      </c>
      <c r="O27" s="8">
        <f t="shared" si="1"/>
        <v>2</v>
      </c>
      <c r="P27" s="8">
        <f t="shared" si="5"/>
        <v>1</v>
      </c>
      <c r="Q27" s="8">
        <f t="shared" si="6"/>
        <v>0</v>
      </c>
      <c r="R27" s="8">
        <f t="shared" si="7"/>
        <v>1</v>
      </c>
      <c r="S27" s="8">
        <f t="shared" si="8"/>
        <v>4</v>
      </c>
      <c r="T27" s="8">
        <f t="shared" si="9"/>
        <v>3</v>
      </c>
      <c r="U27" s="9" t="s">
        <v>45</v>
      </c>
      <c r="V27" s="9" t="s">
        <v>45</v>
      </c>
      <c r="W27" s="8">
        <f t="shared" si="2"/>
        <v>1</v>
      </c>
      <c r="X27" s="8">
        <v>1</v>
      </c>
    </row>
    <row r="28" spans="1:25" x14ac:dyDescent="0.2">
      <c r="A28" s="10" t="s">
        <v>108</v>
      </c>
      <c r="B28" s="10">
        <f t="shared" si="3"/>
        <v>1</v>
      </c>
      <c r="C28" s="8">
        <f t="shared" si="0"/>
        <v>1</v>
      </c>
      <c r="D28" s="8">
        <v>1</v>
      </c>
      <c r="E28" s="8">
        <v>0</v>
      </c>
      <c r="F28" s="8">
        <v>0</v>
      </c>
      <c r="G28" s="8">
        <v>3</v>
      </c>
      <c r="H28" s="8">
        <v>2</v>
      </c>
      <c r="I28" s="8">
        <f t="shared" si="4"/>
        <v>1</v>
      </c>
      <c r="J28" s="8">
        <v>0</v>
      </c>
      <c r="K28" s="8">
        <v>0</v>
      </c>
      <c r="L28" s="8">
        <v>1</v>
      </c>
      <c r="M28" s="8">
        <v>0</v>
      </c>
      <c r="N28" s="8">
        <v>1</v>
      </c>
      <c r="O28" s="8">
        <f t="shared" si="1"/>
        <v>2</v>
      </c>
      <c r="P28" s="8">
        <f t="shared" si="5"/>
        <v>1</v>
      </c>
      <c r="Q28" s="8">
        <f t="shared" si="6"/>
        <v>0</v>
      </c>
      <c r="R28" s="8">
        <f t="shared" si="7"/>
        <v>1</v>
      </c>
      <c r="S28" s="8">
        <f t="shared" si="8"/>
        <v>3</v>
      </c>
      <c r="T28" s="8">
        <f t="shared" si="9"/>
        <v>3</v>
      </c>
      <c r="U28" s="9" t="s">
        <v>128</v>
      </c>
      <c r="V28" s="9" t="s">
        <v>128</v>
      </c>
      <c r="W28" s="8">
        <f t="shared" si="2"/>
        <v>1</v>
      </c>
      <c r="Y28" s="8">
        <v>1</v>
      </c>
    </row>
    <row r="29" spans="1:25" x14ac:dyDescent="0.2">
      <c r="A29" s="10" t="s">
        <v>109</v>
      </c>
      <c r="B29" s="10">
        <f t="shared" si="3"/>
        <v>2</v>
      </c>
      <c r="C29" s="8">
        <f t="shared" si="0"/>
        <v>2</v>
      </c>
      <c r="D29" s="8">
        <v>1</v>
      </c>
      <c r="E29" s="8">
        <v>1</v>
      </c>
      <c r="F29" s="8">
        <v>0</v>
      </c>
      <c r="G29" s="8">
        <v>4</v>
      </c>
      <c r="H29" s="8">
        <v>3</v>
      </c>
      <c r="I29" s="8">
        <f t="shared" si="4"/>
        <v>2</v>
      </c>
      <c r="J29" s="8">
        <v>1</v>
      </c>
      <c r="K29" s="8">
        <v>1</v>
      </c>
      <c r="L29" s="8">
        <v>0</v>
      </c>
      <c r="M29" s="8">
        <v>2</v>
      </c>
      <c r="N29" s="8">
        <v>1</v>
      </c>
      <c r="O29" s="8">
        <f t="shared" si="1"/>
        <v>4</v>
      </c>
      <c r="P29" s="8">
        <f t="shared" si="5"/>
        <v>2</v>
      </c>
      <c r="Q29" s="8">
        <f t="shared" si="6"/>
        <v>2</v>
      </c>
      <c r="R29" s="8">
        <f t="shared" si="7"/>
        <v>0</v>
      </c>
      <c r="S29" s="8">
        <f t="shared" si="8"/>
        <v>6</v>
      </c>
      <c r="T29" s="8">
        <f t="shared" si="9"/>
        <v>4</v>
      </c>
      <c r="U29" s="9" t="s">
        <v>102</v>
      </c>
      <c r="V29" s="9" t="s">
        <v>23</v>
      </c>
      <c r="W29" s="8">
        <f t="shared" si="2"/>
        <v>2</v>
      </c>
      <c r="X29" s="8">
        <v>2</v>
      </c>
    </row>
    <row r="30" spans="1:25" x14ac:dyDescent="0.2">
      <c r="A30" s="10" t="s">
        <v>110</v>
      </c>
      <c r="B30" s="10">
        <f t="shared" si="3"/>
        <v>1</v>
      </c>
      <c r="I30" s="8">
        <f t="shared" si="4"/>
        <v>1</v>
      </c>
      <c r="J30" s="8">
        <v>0</v>
      </c>
      <c r="K30" s="8">
        <v>0</v>
      </c>
      <c r="L30" s="8">
        <v>1</v>
      </c>
      <c r="M30" s="8">
        <v>1</v>
      </c>
      <c r="N30" s="8">
        <v>4</v>
      </c>
      <c r="O30" s="8">
        <f t="shared" si="1"/>
        <v>1</v>
      </c>
      <c r="P30" s="8">
        <f t="shared" si="5"/>
        <v>0</v>
      </c>
      <c r="Q30" s="8">
        <f t="shared" si="6"/>
        <v>0</v>
      </c>
      <c r="R30" s="8">
        <f t="shared" si="7"/>
        <v>1</v>
      </c>
      <c r="S30" s="8">
        <f t="shared" si="8"/>
        <v>1</v>
      </c>
      <c r="T30" s="8">
        <f t="shared" si="9"/>
        <v>4</v>
      </c>
      <c r="U30" s="9" t="s">
        <v>55</v>
      </c>
      <c r="V30" s="9" t="s">
        <v>55</v>
      </c>
      <c r="W30" s="8">
        <f t="shared" si="2"/>
        <v>1</v>
      </c>
      <c r="Y30" s="8">
        <v>1</v>
      </c>
    </row>
    <row r="31" spans="1:25" x14ac:dyDescent="0.2">
      <c r="A31" s="10" t="s">
        <v>357</v>
      </c>
      <c r="B31" s="10">
        <f t="shared" si="3"/>
        <v>1</v>
      </c>
      <c r="C31" s="8">
        <f t="shared" si="0"/>
        <v>1</v>
      </c>
      <c r="D31" s="8">
        <v>0</v>
      </c>
      <c r="E31" s="8">
        <v>1</v>
      </c>
      <c r="F31" s="8">
        <v>0</v>
      </c>
      <c r="G31" s="8">
        <v>0</v>
      </c>
      <c r="H31" s="8">
        <v>0</v>
      </c>
      <c r="I31" s="8">
        <f t="shared" si="4"/>
        <v>2</v>
      </c>
      <c r="J31" s="8">
        <v>0</v>
      </c>
      <c r="K31" s="8">
        <v>1</v>
      </c>
      <c r="L31" s="8">
        <v>1</v>
      </c>
      <c r="M31" s="8">
        <v>2</v>
      </c>
      <c r="N31" s="8">
        <v>3</v>
      </c>
      <c r="O31" s="8">
        <f t="shared" si="1"/>
        <v>3</v>
      </c>
      <c r="P31" s="8">
        <f t="shared" si="5"/>
        <v>0</v>
      </c>
      <c r="Q31" s="8">
        <f t="shared" si="6"/>
        <v>2</v>
      </c>
      <c r="R31" s="8">
        <f t="shared" si="7"/>
        <v>1</v>
      </c>
      <c r="S31" s="8">
        <f t="shared" si="8"/>
        <v>2</v>
      </c>
      <c r="T31" s="8">
        <f t="shared" si="9"/>
        <v>3</v>
      </c>
      <c r="U31" s="9" t="s">
        <v>32</v>
      </c>
      <c r="V31" s="9" t="s">
        <v>32</v>
      </c>
      <c r="W31" s="8">
        <f t="shared" si="2"/>
        <v>1</v>
      </c>
      <c r="Y31" s="8">
        <v>1</v>
      </c>
    </row>
    <row r="32" spans="1:25" x14ac:dyDescent="0.2">
      <c r="A32" s="10" t="s">
        <v>118</v>
      </c>
      <c r="B32" s="10">
        <f t="shared" si="3"/>
        <v>1</v>
      </c>
      <c r="I32" s="8">
        <f t="shared" si="4"/>
        <v>1</v>
      </c>
      <c r="J32" s="8">
        <v>0</v>
      </c>
      <c r="K32" s="8">
        <v>0</v>
      </c>
      <c r="L32" s="8">
        <v>1</v>
      </c>
      <c r="M32" s="8">
        <v>1</v>
      </c>
      <c r="N32" s="8">
        <v>3</v>
      </c>
      <c r="O32" s="8">
        <f t="shared" si="1"/>
        <v>1</v>
      </c>
      <c r="P32" s="8">
        <f t="shared" si="5"/>
        <v>0</v>
      </c>
      <c r="Q32" s="8">
        <f t="shared" si="6"/>
        <v>0</v>
      </c>
      <c r="R32" s="8">
        <f t="shared" si="7"/>
        <v>1</v>
      </c>
      <c r="S32" s="8">
        <f t="shared" si="8"/>
        <v>1</v>
      </c>
      <c r="T32" s="8">
        <f t="shared" si="9"/>
        <v>3</v>
      </c>
      <c r="U32" s="9" t="s">
        <v>65</v>
      </c>
      <c r="V32" s="9" t="s">
        <v>65</v>
      </c>
      <c r="W32" s="8">
        <f t="shared" si="2"/>
        <v>1</v>
      </c>
      <c r="Y32" s="8">
        <v>1</v>
      </c>
    </row>
    <row r="33" spans="1:25" x14ac:dyDescent="0.2">
      <c r="A33" s="10" t="s">
        <v>298</v>
      </c>
      <c r="B33" s="10">
        <f t="shared" si="3"/>
        <v>1</v>
      </c>
      <c r="C33" s="8">
        <f t="shared" si="0"/>
        <v>1</v>
      </c>
      <c r="D33" s="8">
        <v>0</v>
      </c>
      <c r="E33" s="8">
        <v>0</v>
      </c>
      <c r="F33" s="8">
        <v>1</v>
      </c>
      <c r="G33" s="8">
        <v>1</v>
      </c>
      <c r="H33" s="8">
        <v>2</v>
      </c>
      <c r="I33" s="8">
        <f t="shared" si="4"/>
        <v>1</v>
      </c>
      <c r="J33" s="8">
        <v>0</v>
      </c>
      <c r="K33" s="8">
        <v>0</v>
      </c>
      <c r="L33" s="8">
        <v>1</v>
      </c>
      <c r="M33" s="8">
        <v>1</v>
      </c>
      <c r="N33" s="8">
        <v>4</v>
      </c>
      <c r="O33" s="8">
        <f t="shared" si="1"/>
        <v>2</v>
      </c>
      <c r="P33" s="8">
        <f t="shared" si="5"/>
        <v>0</v>
      </c>
      <c r="Q33" s="8">
        <f t="shared" si="6"/>
        <v>0</v>
      </c>
      <c r="R33" s="8">
        <f t="shared" si="7"/>
        <v>2</v>
      </c>
      <c r="S33" s="8">
        <f t="shared" si="8"/>
        <v>2</v>
      </c>
      <c r="T33" s="8">
        <f t="shared" si="9"/>
        <v>6</v>
      </c>
      <c r="U33" s="9" t="s">
        <v>50</v>
      </c>
      <c r="V33" s="9" t="s">
        <v>50</v>
      </c>
      <c r="W33" s="8">
        <f t="shared" si="2"/>
        <v>1</v>
      </c>
      <c r="Y33" s="8">
        <v>1</v>
      </c>
    </row>
    <row r="34" spans="1:25" x14ac:dyDescent="0.2">
      <c r="A34" s="10" t="s">
        <v>126</v>
      </c>
      <c r="B34" s="10">
        <f t="shared" si="3"/>
        <v>1</v>
      </c>
      <c r="C34" s="8">
        <f t="shared" si="0"/>
        <v>1</v>
      </c>
      <c r="D34" s="8">
        <v>0</v>
      </c>
      <c r="E34" s="8">
        <v>1</v>
      </c>
      <c r="F34" s="8">
        <v>0</v>
      </c>
      <c r="G34" s="8">
        <v>1</v>
      </c>
      <c r="H34" s="8">
        <v>1</v>
      </c>
      <c r="I34" s="8">
        <f t="shared" si="4"/>
        <v>1</v>
      </c>
      <c r="J34" s="8">
        <v>1</v>
      </c>
      <c r="K34" s="8">
        <v>0</v>
      </c>
      <c r="L34" s="8">
        <v>0</v>
      </c>
      <c r="M34" s="8">
        <v>2</v>
      </c>
      <c r="N34" s="8">
        <v>1</v>
      </c>
      <c r="O34" s="8">
        <f t="shared" si="1"/>
        <v>2</v>
      </c>
      <c r="P34" s="8">
        <f t="shared" si="5"/>
        <v>1</v>
      </c>
      <c r="Q34" s="8">
        <f t="shared" si="6"/>
        <v>1</v>
      </c>
      <c r="R34" s="8">
        <f t="shared" si="7"/>
        <v>0</v>
      </c>
      <c r="S34" s="8">
        <f t="shared" si="8"/>
        <v>3</v>
      </c>
      <c r="T34" s="8">
        <f t="shared" si="9"/>
        <v>2</v>
      </c>
      <c r="U34" s="9" t="s">
        <v>50</v>
      </c>
      <c r="V34" s="9" t="s">
        <v>50</v>
      </c>
      <c r="W34" s="8">
        <f t="shared" si="2"/>
        <v>1</v>
      </c>
      <c r="X34" s="8">
        <v>1</v>
      </c>
    </row>
    <row r="35" spans="1:25" x14ac:dyDescent="0.2">
      <c r="A35" s="10" t="s">
        <v>358</v>
      </c>
      <c r="B35" s="10">
        <f t="shared" si="3"/>
        <v>2</v>
      </c>
      <c r="C35" s="8">
        <f t="shared" si="0"/>
        <v>1</v>
      </c>
      <c r="D35" s="8">
        <v>0</v>
      </c>
      <c r="E35" s="8">
        <v>0</v>
      </c>
      <c r="F35" s="8">
        <v>1</v>
      </c>
      <c r="G35" s="8">
        <v>2</v>
      </c>
      <c r="H35" s="8">
        <v>4</v>
      </c>
      <c r="I35" s="8">
        <f t="shared" si="4"/>
        <v>2</v>
      </c>
      <c r="J35" s="8">
        <v>0</v>
      </c>
      <c r="K35" s="8">
        <v>0</v>
      </c>
      <c r="L35" s="8">
        <v>2</v>
      </c>
      <c r="M35" s="8">
        <v>2</v>
      </c>
      <c r="N35" s="8">
        <v>7</v>
      </c>
      <c r="O35" s="8">
        <f t="shared" si="1"/>
        <v>3</v>
      </c>
      <c r="P35" s="8">
        <f t="shared" si="5"/>
        <v>0</v>
      </c>
      <c r="Q35" s="8">
        <f t="shared" si="6"/>
        <v>0</v>
      </c>
      <c r="R35" s="8">
        <f t="shared" si="7"/>
        <v>3</v>
      </c>
      <c r="S35" s="8">
        <f t="shared" si="8"/>
        <v>4</v>
      </c>
      <c r="T35" s="8">
        <f t="shared" si="9"/>
        <v>11</v>
      </c>
      <c r="U35" s="9" t="s">
        <v>57</v>
      </c>
      <c r="V35" s="9" t="s">
        <v>45</v>
      </c>
      <c r="W35" s="8">
        <f t="shared" si="2"/>
        <v>2</v>
      </c>
      <c r="Y35" s="8">
        <v>2</v>
      </c>
    </row>
    <row r="36" spans="1:25" x14ac:dyDescent="0.2">
      <c r="A36" s="10" t="s">
        <v>132</v>
      </c>
      <c r="B36" s="10">
        <f t="shared" si="3"/>
        <v>3</v>
      </c>
      <c r="C36" s="8">
        <f t="shared" si="0"/>
        <v>2</v>
      </c>
      <c r="D36" s="8">
        <v>1</v>
      </c>
      <c r="E36" s="8">
        <v>1</v>
      </c>
      <c r="F36" s="8">
        <v>0</v>
      </c>
      <c r="G36" s="8">
        <v>5</v>
      </c>
      <c r="H36" s="8">
        <v>1</v>
      </c>
      <c r="I36" s="8">
        <f t="shared" si="4"/>
        <v>3</v>
      </c>
      <c r="J36" s="8">
        <v>0</v>
      </c>
      <c r="K36" s="8">
        <v>0</v>
      </c>
      <c r="L36" s="8">
        <v>3</v>
      </c>
      <c r="M36" s="8">
        <v>2</v>
      </c>
      <c r="N36" s="8">
        <v>6</v>
      </c>
      <c r="O36" s="8">
        <f t="shared" si="1"/>
        <v>5</v>
      </c>
      <c r="P36" s="8">
        <f t="shared" si="5"/>
        <v>1</v>
      </c>
      <c r="Q36" s="8">
        <f t="shared" si="6"/>
        <v>1</v>
      </c>
      <c r="R36" s="8">
        <f t="shared" si="7"/>
        <v>3</v>
      </c>
      <c r="S36" s="8">
        <f t="shared" si="8"/>
        <v>7</v>
      </c>
      <c r="T36" s="8">
        <f t="shared" si="9"/>
        <v>7</v>
      </c>
      <c r="U36" s="9" t="s">
        <v>275</v>
      </c>
      <c r="V36" s="9" t="s">
        <v>45</v>
      </c>
      <c r="W36" s="8">
        <f t="shared" si="2"/>
        <v>3</v>
      </c>
      <c r="X36" s="8">
        <v>1</v>
      </c>
      <c r="Y36" s="8">
        <v>2</v>
      </c>
    </row>
    <row r="37" spans="1:25" x14ac:dyDescent="0.2">
      <c r="A37" s="10" t="s">
        <v>299</v>
      </c>
      <c r="B37" s="10">
        <v>2</v>
      </c>
      <c r="C37" s="8">
        <f t="shared" si="0"/>
        <v>2</v>
      </c>
      <c r="D37" s="8">
        <v>1</v>
      </c>
      <c r="E37" s="8">
        <v>1</v>
      </c>
      <c r="F37" s="8">
        <v>0</v>
      </c>
      <c r="G37" s="8">
        <v>4</v>
      </c>
      <c r="H37" s="8">
        <v>1</v>
      </c>
      <c r="I37" s="8">
        <f t="shared" si="4"/>
        <v>2</v>
      </c>
      <c r="J37" s="8">
        <v>0</v>
      </c>
      <c r="K37" s="8">
        <v>0</v>
      </c>
      <c r="L37" s="8">
        <v>2</v>
      </c>
      <c r="M37" s="8">
        <v>1</v>
      </c>
      <c r="N37" s="8">
        <v>5</v>
      </c>
      <c r="O37" s="8">
        <f t="shared" si="1"/>
        <v>4</v>
      </c>
      <c r="P37" s="8">
        <f t="shared" si="5"/>
        <v>1</v>
      </c>
      <c r="Q37" s="8">
        <f t="shared" si="6"/>
        <v>1</v>
      </c>
      <c r="R37" s="8">
        <f t="shared" si="7"/>
        <v>2</v>
      </c>
      <c r="S37" s="8">
        <f t="shared" si="8"/>
        <v>5</v>
      </c>
      <c r="T37" s="8">
        <f t="shared" si="9"/>
        <v>6</v>
      </c>
      <c r="U37" s="9" t="s">
        <v>144</v>
      </c>
      <c r="V37" s="30" t="s">
        <v>393</v>
      </c>
      <c r="W37" s="8">
        <f t="shared" si="2"/>
        <v>2</v>
      </c>
      <c r="Y37" s="8">
        <v>2</v>
      </c>
    </row>
    <row r="38" spans="1:25" x14ac:dyDescent="0.2">
      <c r="A38" s="10" t="s">
        <v>302</v>
      </c>
      <c r="B38" s="10">
        <f t="shared" si="3"/>
        <v>3</v>
      </c>
      <c r="C38" s="8">
        <f t="shared" si="0"/>
        <v>1</v>
      </c>
      <c r="D38" s="8">
        <v>0</v>
      </c>
      <c r="E38" s="8">
        <v>1</v>
      </c>
      <c r="F38" s="8">
        <v>0</v>
      </c>
      <c r="G38" s="8">
        <v>1</v>
      </c>
      <c r="H38" s="8">
        <v>1</v>
      </c>
      <c r="I38" s="8">
        <f t="shared" si="4"/>
        <v>3</v>
      </c>
      <c r="J38" s="8">
        <v>0</v>
      </c>
      <c r="K38" s="8">
        <v>0</v>
      </c>
      <c r="L38" s="8">
        <v>3</v>
      </c>
      <c r="M38" s="8">
        <v>2</v>
      </c>
      <c r="N38" s="8">
        <v>5</v>
      </c>
      <c r="O38" s="8">
        <f t="shared" si="1"/>
        <v>4</v>
      </c>
      <c r="P38" s="8">
        <f t="shared" si="5"/>
        <v>0</v>
      </c>
      <c r="Q38" s="8">
        <f t="shared" si="6"/>
        <v>1</v>
      </c>
      <c r="R38" s="8">
        <f t="shared" si="7"/>
        <v>3</v>
      </c>
      <c r="S38" s="8">
        <f t="shared" si="8"/>
        <v>3</v>
      </c>
      <c r="T38" s="8">
        <f t="shared" si="9"/>
        <v>6</v>
      </c>
      <c r="U38" s="9" t="s">
        <v>23</v>
      </c>
      <c r="V38" s="30" t="s">
        <v>389</v>
      </c>
      <c r="W38" s="8">
        <f t="shared" si="2"/>
        <v>3</v>
      </c>
      <c r="Y38" s="8">
        <v>3</v>
      </c>
    </row>
    <row r="39" spans="1:25" x14ac:dyDescent="0.2">
      <c r="A39" s="10" t="s">
        <v>141</v>
      </c>
      <c r="B39" s="10">
        <f t="shared" si="3"/>
        <v>1</v>
      </c>
      <c r="C39" s="8">
        <f t="shared" si="0"/>
        <v>1</v>
      </c>
      <c r="D39" s="8">
        <v>0</v>
      </c>
      <c r="E39" s="8">
        <v>0</v>
      </c>
      <c r="F39" s="8">
        <v>1</v>
      </c>
      <c r="G39" s="8">
        <v>0</v>
      </c>
      <c r="H39" s="8">
        <v>1</v>
      </c>
      <c r="I39" s="8">
        <f t="shared" si="4"/>
        <v>1</v>
      </c>
      <c r="J39" s="8">
        <v>0</v>
      </c>
      <c r="K39" s="8">
        <v>0</v>
      </c>
      <c r="L39" s="8">
        <v>1</v>
      </c>
      <c r="M39" s="8">
        <v>0</v>
      </c>
      <c r="N39" s="8">
        <v>2</v>
      </c>
      <c r="O39" s="8">
        <f t="shared" si="1"/>
        <v>2</v>
      </c>
      <c r="P39" s="8">
        <f t="shared" si="5"/>
        <v>0</v>
      </c>
      <c r="Q39" s="8">
        <f t="shared" si="6"/>
        <v>0</v>
      </c>
      <c r="R39" s="8">
        <f t="shared" si="7"/>
        <v>2</v>
      </c>
      <c r="S39" s="8">
        <f t="shared" si="8"/>
        <v>0</v>
      </c>
      <c r="T39" s="8">
        <f t="shared" si="9"/>
        <v>3</v>
      </c>
      <c r="U39" s="9" t="s">
        <v>105</v>
      </c>
      <c r="V39" s="9" t="s">
        <v>105</v>
      </c>
      <c r="W39" s="8">
        <f t="shared" si="2"/>
        <v>1</v>
      </c>
      <c r="Y39" s="8">
        <v>1</v>
      </c>
    </row>
    <row r="40" spans="1:25" x14ac:dyDescent="0.2">
      <c r="A40" s="10" t="s">
        <v>146</v>
      </c>
      <c r="B40" s="10">
        <f>W40</f>
        <v>1</v>
      </c>
      <c r="C40" s="8">
        <f>SUM(D40:F40)</f>
        <v>1</v>
      </c>
      <c r="D40" s="8">
        <v>0</v>
      </c>
      <c r="E40" s="8">
        <v>0</v>
      </c>
      <c r="F40" s="8">
        <v>1</v>
      </c>
      <c r="G40" s="8">
        <v>1</v>
      </c>
      <c r="H40" s="8">
        <v>5</v>
      </c>
      <c r="I40" s="8">
        <f>SUM(J40:L40)</f>
        <v>1</v>
      </c>
      <c r="J40" s="8">
        <v>0</v>
      </c>
      <c r="K40" s="8">
        <v>1</v>
      </c>
      <c r="L40" s="8">
        <v>0</v>
      </c>
      <c r="M40" s="8">
        <v>0</v>
      </c>
      <c r="N40" s="8">
        <v>0</v>
      </c>
      <c r="O40" s="8">
        <f>C40+I40</f>
        <v>2</v>
      </c>
      <c r="P40" s="8">
        <f t="shared" si="5"/>
        <v>0</v>
      </c>
      <c r="Q40" s="8">
        <f t="shared" si="6"/>
        <v>1</v>
      </c>
      <c r="R40" s="8">
        <f t="shared" si="7"/>
        <v>1</v>
      </c>
      <c r="S40" s="8">
        <f t="shared" si="8"/>
        <v>1</v>
      </c>
      <c r="T40" s="8">
        <f t="shared" si="9"/>
        <v>5</v>
      </c>
      <c r="U40" s="9" t="s">
        <v>371</v>
      </c>
      <c r="V40" s="9" t="s">
        <v>371</v>
      </c>
      <c r="W40" s="8">
        <f t="shared" si="2"/>
        <v>1</v>
      </c>
      <c r="Y40" s="8">
        <v>1</v>
      </c>
    </row>
    <row r="41" spans="1:25" x14ac:dyDescent="0.2">
      <c r="A41" s="10" t="s">
        <v>147</v>
      </c>
      <c r="B41" s="10">
        <f t="shared" si="3"/>
        <v>3</v>
      </c>
      <c r="C41" s="8">
        <f t="shared" si="0"/>
        <v>3</v>
      </c>
      <c r="D41" s="8">
        <v>0</v>
      </c>
      <c r="E41" s="8">
        <v>1</v>
      </c>
      <c r="F41" s="8">
        <v>2</v>
      </c>
      <c r="G41" s="8">
        <v>1</v>
      </c>
      <c r="H41" s="8">
        <v>5</v>
      </c>
      <c r="I41" s="8">
        <f t="shared" si="4"/>
        <v>3</v>
      </c>
      <c r="J41" s="8">
        <v>1</v>
      </c>
      <c r="K41" s="8">
        <v>0</v>
      </c>
      <c r="L41" s="8">
        <v>2</v>
      </c>
      <c r="M41" s="8">
        <v>5</v>
      </c>
      <c r="N41" s="8">
        <v>8</v>
      </c>
      <c r="O41" s="8">
        <f t="shared" si="1"/>
        <v>6</v>
      </c>
      <c r="P41" s="8">
        <f t="shared" si="5"/>
        <v>1</v>
      </c>
      <c r="Q41" s="8">
        <f t="shared" si="6"/>
        <v>1</v>
      </c>
      <c r="R41" s="8">
        <f t="shared" si="7"/>
        <v>4</v>
      </c>
      <c r="S41" s="8">
        <f t="shared" si="8"/>
        <v>6</v>
      </c>
      <c r="T41" s="8">
        <f t="shared" si="9"/>
        <v>13</v>
      </c>
      <c r="U41" s="9" t="s">
        <v>40</v>
      </c>
      <c r="V41" s="9" t="s">
        <v>38</v>
      </c>
      <c r="W41" s="8">
        <f t="shared" si="2"/>
        <v>3</v>
      </c>
      <c r="X41" s="8">
        <v>1</v>
      </c>
      <c r="Y41" s="8">
        <v>2</v>
      </c>
    </row>
    <row r="42" spans="1:25" x14ac:dyDescent="0.2">
      <c r="A42" s="10" t="s">
        <v>149</v>
      </c>
      <c r="B42" s="10">
        <f>W42</f>
        <v>1</v>
      </c>
      <c r="I42" s="8">
        <f>SUM(J42:L42)</f>
        <v>1</v>
      </c>
      <c r="J42" s="8">
        <v>0</v>
      </c>
      <c r="K42" s="8">
        <v>0</v>
      </c>
      <c r="L42" s="8">
        <v>1</v>
      </c>
      <c r="M42" s="8">
        <v>0</v>
      </c>
      <c r="N42" s="8">
        <v>3</v>
      </c>
      <c r="O42" s="8">
        <f t="shared" ref="O42:T42" si="10">C42+I42</f>
        <v>1</v>
      </c>
      <c r="P42" s="8">
        <f t="shared" si="10"/>
        <v>0</v>
      </c>
      <c r="Q42" s="8">
        <f t="shared" si="10"/>
        <v>0</v>
      </c>
      <c r="R42" s="8">
        <f t="shared" si="10"/>
        <v>1</v>
      </c>
      <c r="S42" s="8">
        <f t="shared" si="10"/>
        <v>0</v>
      </c>
      <c r="T42" s="8">
        <f t="shared" si="10"/>
        <v>3</v>
      </c>
      <c r="U42" s="30" t="s">
        <v>463</v>
      </c>
      <c r="V42" s="30" t="s">
        <v>463</v>
      </c>
      <c r="W42" s="8">
        <f>X42+Y42</f>
        <v>1</v>
      </c>
      <c r="X42" s="8">
        <v>0</v>
      </c>
      <c r="Y42" s="8">
        <v>1</v>
      </c>
    </row>
    <row r="43" spans="1:25" x14ac:dyDescent="0.2">
      <c r="A43" s="10" t="s">
        <v>155</v>
      </c>
      <c r="B43" s="10">
        <f t="shared" si="3"/>
        <v>1</v>
      </c>
      <c r="C43" s="8">
        <f t="shared" si="0"/>
        <v>2</v>
      </c>
      <c r="D43" s="8">
        <v>1</v>
      </c>
      <c r="E43" s="8">
        <v>1</v>
      </c>
      <c r="F43" s="8">
        <v>0</v>
      </c>
      <c r="G43" s="8">
        <v>4</v>
      </c>
      <c r="H43" s="8">
        <v>3</v>
      </c>
      <c r="I43" s="8">
        <f t="shared" si="4"/>
        <v>1</v>
      </c>
      <c r="J43" s="8">
        <v>0</v>
      </c>
      <c r="K43" s="8">
        <v>1</v>
      </c>
      <c r="L43" s="8">
        <v>0</v>
      </c>
      <c r="M43" s="8">
        <v>2</v>
      </c>
      <c r="N43" s="8">
        <v>2</v>
      </c>
      <c r="O43" s="8">
        <f t="shared" si="1"/>
        <v>3</v>
      </c>
      <c r="P43" s="8">
        <f t="shared" si="5"/>
        <v>1</v>
      </c>
      <c r="Q43" s="8">
        <f t="shared" si="6"/>
        <v>2</v>
      </c>
      <c r="R43" s="8">
        <f t="shared" si="7"/>
        <v>0</v>
      </c>
      <c r="S43" s="8">
        <f t="shared" si="8"/>
        <v>6</v>
      </c>
      <c r="T43" s="8">
        <f t="shared" si="9"/>
        <v>5</v>
      </c>
      <c r="U43" s="9" t="s">
        <v>275</v>
      </c>
      <c r="V43" s="9" t="s">
        <v>275</v>
      </c>
      <c r="W43" s="8">
        <f t="shared" si="2"/>
        <v>1</v>
      </c>
      <c r="X43" s="8">
        <v>1</v>
      </c>
    </row>
    <row r="44" spans="1:25" x14ac:dyDescent="0.2">
      <c r="A44" s="10" t="s">
        <v>158</v>
      </c>
      <c r="B44" s="10">
        <f>W44</f>
        <v>1</v>
      </c>
      <c r="C44" s="8">
        <f>SUM(D44:F44)</f>
        <v>1</v>
      </c>
      <c r="D44" s="8">
        <v>0</v>
      </c>
      <c r="E44" s="8">
        <v>0</v>
      </c>
      <c r="F44" s="8">
        <v>1</v>
      </c>
      <c r="G44" s="8">
        <v>0</v>
      </c>
      <c r="H44" s="8">
        <v>1</v>
      </c>
      <c r="I44" s="8">
        <f>SUM(J44:L44)</f>
        <v>1</v>
      </c>
      <c r="J44" s="8">
        <v>0</v>
      </c>
      <c r="K44" s="8">
        <v>0</v>
      </c>
      <c r="L44" s="8">
        <v>1</v>
      </c>
      <c r="M44" s="8">
        <v>1</v>
      </c>
      <c r="N44" s="8">
        <v>2</v>
      </c>
      <c r="O44" s="8">
        <f>C44+I44</f>
        <v>2</v>
      </c>
      <c r="P44" s="8">
        <f t="shared" si="5"/>
        <v>0</v>
      </c>
      <c r="Q44" s="8">
        <f t="shared" si="6"/>
        <v>0</v>
      </c>
      <c r="R44" s="8">
        <f t="shared" si="7"/>
        <v>2</v>
      </c>
      <c r="S44" s="8">
        <f t="shared" si="8"/>
        <v>1</v>
      </c>
      <c r="T44" s="8">
        <f t="shared" si="9"/>
        <v>3</v>
      </c>
      <c r="U44" s="9" t="s">
        <v>366</v>
      </c>
      <c r="V44" s="9" t="s">
        <v>366</v>
      </c>
      <c r="W44" s="8">
        <f t="shared" si="2"/>
        <v>1</v>
      </c>
      <c r="Y44" s="8">
        <v>1</v>
      </c>
    </row>
    <row r="45" spans="1:25" x14ac:dyDescent="0.2">
      <c r="A45" s="10" t="s">
        <v>162</v>
      </c>
      <c r="B45" s="10">
        <f t="shared" si="3"/>
        <v>1</v>
      </c>
      <c r="C45" s="8">
        <f>SUM(D45:F45)</f>
        <v>1</v>
      </c>
      <c r="D45" s="8">
        <v>0</v>
      </c>
      <c r="E45" s="8">
        <v>0</v>
      </c>
      <c r="F45" s="8">
        <v>1</v>
      </c>
      <c r="G45" s="8">
        <v>0</v>
      </c>
      <c r="H45" s="8">
        <v>1</v>
      </c>
      <c r="I45" s="8">
        <f>SUM(J45:L45)</f>
        <v>1</v>
      </c>
      <c r="J45" s="8">
        <v>0</v>
      </c>
      <c r="K45" s="8">
        <v>0</v>
      </c>
      <c r="L45" s="8">
        <v>1</v>
      </c>
      <c r="M45" s="8">
        <v>0</v>
      </c>
      <c r="N45" s="8">
        <v>2</v>
      </c>
      <c r="O45" s="8">
        <f>C45+I45</f>
        <v>2</v>
      </c>
      <c r="P45" s="8">
        <f t="shared" si="5"/>
        <v>0</v>
      </c>
      <c r="Q45" s="8">
        <f t="shared" si="6"/>
        <v>0</v>
      </c>
      <c r="R45" s="8">
        <f t="shared" si="7"/>
        <v>2</v>
      </c>
      <c r="S45" s="8">
        <f t="shared" si="8"/>
        <v>0</v>
      </c>
      <c r="T45" s="8">
        <f t="shared" si="9"/>
        <v>3</v>
      </c>
      <c r="U45" s="9" t="s">
        <v>20</v>
      </c>
      <c r="V45" s="9" t="s">
        <v>20</v>
      </c>
      <c r="W45" s="8">
        <f>X45+Y45</f>
        <v>1</v>
      </c>
      <c r="Y45" s="8">
        <v>1</v>
      </c>
    </row>
    <row r="47" spans="1:25" s="17" customFormat="1" x14ac:dyDescent="0.2">
      <c r="A47" s="17" t="s">
        <v>164</v>
      </c>
      <c r="B47" s="17">
        <v>48</v>
      </c>
      <c r="C47" s="17">
        <f t="shared" ref="C47:T47" si="11">SUM(C2:C45)</f>
        <v>64</v>
      </c>
      <c r="D47" s="17">
        <f t="shared" si="11"/>
        <v>26</v>
      </c>
      <c r="E47" s="17">
        <f t="shared" si="11"/>
        <v>16</v>
      </c>
      <c r="F47" s="17">
        <f t="shared" si="11"/>
        <v>22</v>
      </c>
      <c r="G47" s="17">
        <f t="shared" si="11"/>
        <v>94</v>
      </c>
      <c r="H47" s="17">
        <f t="shared" si="11"/>
        <v>89</v>
      </c>
      <c r="I47" s="17">
        <f t="shared" si="11"/>
        <v>60</v>
      </c>
      <c r="J47" s="17">
        <f t="shared" si="11"/>
        <v>8</v>
      </c>
      <c r="K47" s="17">
        <f t="shared" si="11"/>
        <v>17</v>
      </c>
      <c r="L47" s="17">
        <f t="shared" si="11"/>
        <v>35</v>
      </c>
      <c r="M47" s="17">
        <f t="shared" si="11"/>
        <v>52</v>
      </c>
      <c r="N47" s="17">
        <f t="shared" si="11"/>
        <v>108</v>
      </c>
      <c r="O47" s="17">
        <f t="shared" si="11"/>
        <v>124</v>
      </c>
      <c r="P47" s="17">
        <f t="shared" si="11"/>
        <v>34</v>
      </c>
      <c r="Q47" s="17">
        <f t="shared" si="11"/>
        <v>33</v>
      </c>
      <c r="R47" s="17">
        <f t="shared" si="11"/>
        <v>57</v>
      </c>
      <c r="S47" s="17">
        <f t="shared" si="11"/>
        <v>146</v>
      </c>
      <c r="T47" s="17">
        <f t="shared" si="11"/>
        <v>197</v>
      </c>
      <c r="U47" s="19" t="s">
        <v>18</v>
      </c>
      <c r="V47" s="31" t="s">
        <v>463</v>
      </c>
      <c r="W47" s="17">
        <f>SUM(W2:W45)</f>
        <v>75</v>
      </c>
      <c r="X47" s="17">
        <f>SUM(X2:X45)</f>
        <v>27</v>
      </c>
      <c r="Y47" s="17">
        <f>SUM(Y2:Y45)</f>
        <v>48</v>
      </c>
    </row>
    <row r="49" spans="1:25" x14ac:dyDescent="0.2">
      <c r="C49" s="8" t="s">
        <v>360</v>
      </c>
      <c r="U49" s="10"/>
      <c r="V49" s="10"/>
    </row>
    <row r="50" spans="1:25" x14ac:dyDescent="0.2">
      <c r="U50" s="10"/>
      <c r="V50" s="10"/>
    </row>
    <row r="51" spans="1:25" x14ac:dyDescent="0.2">
      <c r="A51" s="8"/>
      <c r="B51" s="8"/>
      <c r="C51" s="8" t="s">
        <v>359</v>
      </c>
      <c r="L51" s="8" t="s">
        <v>387</v>
      </c>
      <c r="O51" s="37"/>
      <c r="U51" s="10"/>
      <c r="V51" s="10"/>
    </row>
    <row r="54" spans="1:25" x14ac:dyDescent="0.2">
      <c r="A54" s="6">
        <v>1</v>
      </c>
      <c r="B54" s="7">
        <v>48</v>
      </c>
      <c r="C54" s="8">
        <f>SUM(D54:F54)</f>
        <v>41</v>
      </c>
      <c r="D54" s="8">
        <v>17</v>
      </c>
      <c r="E54" s="8">
        <v>11</v>
      </c>
      <c r="F54" s="8">
        <v>13</v>
      </c>
      <c r="G54" s="8">
        <v>66</v>
      </c>
      <c r="H54" s="8">
        <v>54</v>
      </c>
      <c r="I54" s="8">
        <f>SUM(J54:L54)</f>
        <v>39</v>
      </c>
      <c r="J54" s="8">
        <v>6</v>
      </c>
      <c r="K54" s="8">
        <v>11</v>
      </c>
      <c r="L54" s="8">
        <v>22</v>
      </c>
      <c r="M54" s="8">
        <v>31</v>
      </c>
      <c r="N54" s="8">
        <v>63</v>
      </c>
      <c r="O54" s="8">
        <f t="shared" ref="O54:T58" si="12">C54+I54</f>
        <v>80</v>
      </c>
      <c r="P54" s="8">
        <f t="shared" si="12"/>
        <v>23</v>
      </c>
      <c r="Q54" s="8">
        <f t="shared" si="12"/>
        <v>22</v>
      </c>
      <c r="R54" s="8">
        <f t="shared" si="12"/>
        <v>35</v>
      </c>
      <c r="S54" s="8">
        <f t="shared" si="12"/>
        <v>97</v>
      </c>
      <c r="T54" s="8">
        <f t="shared" si="12"/>
        <v>117</v>
      </c>
      <c r="U54" s="9" t="s">
        <v>18</v>
      </c>
      <c r="V54" s="30" t="s">
        <v>463</v>
      </c>
      <c r="W54" s="8">
        <f>X54+Y54</f>
        <v>48</v>
      </c>
      <c r="X54" s="8">
        <v>18</v>
      </c>
      <c r="Y54" s="8">
        <v>30</v>
      </c>
    </row>
    <row r="55" spans="1:25" x14ac:dyDescent="0.2">
      <c r="A55" s="6">
        <v>2</v>
      </c>
      <c r="B55" s="7">
        <v>18</v>
      </c>
      <c r="C55" s="8">
        <f>SUM(D55:F55)</f>
        <v>16</v>
      </c>
      <c r="D55" s="8">
        <v>6</v>
      </c>
      <c r="E55" s="8">
        <v>3</v>
      </c>
      <c r="F55" s="8">
        <v>7</v>
      </c>
      <c r="G55" s="8">
        <v>21</v>
      </c>
      <c r="H55" s="8">
        <v>27</v>
      </c>
      <c r="I55" s="8">
        <f>SUM(J55:L55)</f>
        <v>15</v>
      </c>
      <c r="J55" s="8">
        <v>2</v>
      </c>
      <c r="K55" s="8">
        <v>4</v>
      </c>
      <c r="L55" s="8">
        <v>9</v>
      </c>
      <c r="M55" s="8">
        <v>13</v>
      </c>
      <c r="N55" s="8">
        <v>30</v>
      </c>
      <c r="O55" s="8">
        <f t="shared" si="12"/>
        <v>31</v>
      </c>
      <c r="P55" s="8">
        <f t="shared" si="12"/>
        <v>8</v>
      </c>
      <c r="Q55" s="8">
        <f t="shared" si="12"/>
        <v>7</v>
      </c>
      <c r="R55" s="8">
        <f t="shared" si="12"/>
        <v>16</v>
      </c>
      <c r="S55" s="8">
        <f t="shared" si="12"/>
        <v>34</v>
      </c>
      <c r="T55" s="8">
        <f t="shared" si="12"/>
        <v>57</v>
      </c>
      <c r="U55" s="9" t="s">
        <v>275</v>
      </c>
      <c r="V55" s="30" t="s">
        <v>463</v>
      </c>
      <c r="W55" s="8">
        <f>X55+Y55</f>
        <v>18</v>
      </c>
      <c r="X55" s="8">
        <v>6</v>
      </c>
      <c r="Y55" s="8">
        <v>12</v>
      </c>
    </row>
    <row r="56" spans="1:25" x14ac:dyDescent="0.2">
      <c r="A56" s="6">
        <v>3</v>
      </c>
      <c r="B56" s="7">
        <v>6</v>
      </c>
      <c r="C56" s="8">
        <f>SUM(D56:F56)</f>
        <v>5</v>
      </c>
      <c r="D56" s="8">
        <v>2</v>
      </c>
      <c r="E56" s="8">
        <v>1</v>
      </c>
      <c r="F56" s="8">
        <v>2</v>
      </c>
      <c r="G56" s="8">
        <v>6</v>
      </c>
      <c r="H56" s="8">
        <v>8</v>
      </c>
      <c r="I56" s="8">
        <f>SUM(J56:L56)</f>
        <v>4</v>
      </c>
      <c r="J56" s="8">
        <v>0</v>
      </c>
      <c r="K56" s="8">
        <v>2</v>
      </c>
      <c r="L56" s="8">
        <v>2</v>
      </c>
      <c r="M56" s="8">
        <v>6</v>
      </c>
      <c r="N56" s="8">
        <v>9</v>
      </c>
      <c r="O56" s="8">
        <f t="shared" si="12"/>
        <v>9</v>
      </c>
      <c r="P56" s="8">
        <f t="shared" si="12"/>
        <v>2</v>
      </c>
      <c r="Q56" s="8">
        <f t="shared" si="12"/>
        <v>3</v>
      </c>
      <c r="R56" s="8">
        <f t="shared" si="12"/>
        <v>4</v>
      </c>
      <c r="S56" s="8">
        <f t="shared" si="12"/>
        <v>12</v>
      </c>
      <c r="T56" s="8">
        <f t="shared" si="12"/>
        <v>17</v>
      </c>
      <c r="U56" s="9" t="s">
        <v>275</v>
      </c>
      <c r="V56" s="9" t="s">
        <v>60</v>
      </c>
      <c r="W56" s="8">
        <f>X56+Y56</f>
        <v>6</v>
      </c>
      <c r="X56" s="8">
        <v>2</v>
      </c>
      <c r="Y56" s="8">
        <v>4</v>
      </c>
    </row>
    <row r="57" spans="1:25" x14ac:dyDescent="0.2">
      <c r="A57" s="6">
        <v>4</v>
      </c>
      <c r="B57" s="7">
        <v>2</v>
      </c>
      <c r="C57" s="8">
        <f>SUM(D57:F57)</f>
        <v>2</v>
      </c>
      <c r="D57" s="8">
        <v>1</v>
      </c>
      <c r="E57" s="8">
        <v>1</v>
      </c>
      <c r="F57" s="8">
        <v>0</v>
      </c>
      <c r="G57" s="8">
        <v>1</v>
      </c>
      <c r="H57" s="8">
        <v>0</v>
      </c>
      <c r="I57" s="8">
        <f>SUM(J57:L57)</f>
        <v>1</v>
      </c>
      <c r="J57" s="8">
        <v>0</v>
      </c>
      <c r="K57" s="8">
        <v>0</v>
      </c>
      <c r="L57" s="8">
        <v>1</v>
      </c>
      <c r="M57" s="8">
        <v>1</v>
      </c>
      <c r="N57" s="8">
        <v>4</v>
      </c>
      <c r="O57" s="8">
        <f t="shared" si="12"/>
        <v>3</v>
      </c>
      <c r="P57" s="8">
        <f t="shared" si="12"/>
        <v>1</v>
      </c>
      <c r="Q57" s="8">
        <f t="shared" si="12"/>
        <v>1</v>
      </c>
      <c r="R57" s="8">
        <f t="shared" si="12"/>
        <v>1</v>
      </c>
      <c r="S57" s="8">
        <f t="shared" si="12"/>
        <v>2</v>
      </c>
      <c r="T57" s="8">
        <f t="shared" si="12"/>
        <v>4</v>
      </c>
      <c r="U57" s="9" t="s">
        <v>275</v>
      </c>
      <c r="V57" s="9" t="s">
        <v>91</v>
      </c>
      <c r="W57" s="8">
        <f>X57+Y57</f>
        <v>2</v>
      </c>
      <c r="X57" s="8">
        <v>1</v>
      </c>
      <c r="Y57" s="8">
        <v>1</v>
      </c>
    </row>
    <row r="58" spans="1:25" x14ac:dyDescent="0.2">
      <c r="A58" s="6">
        <v>5</v>
      </c>
      <c r="B58" s="7">
        <v>1</v>
      </c>
      <c r="C58" s="8">
        <f>SUM(D58:F58)</f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f>SUM(J58:L58)</f>
        <v>1</v>
      </c>
      <c r="J58" s="8">
        <v>0</v>
      </c>
      <c r="K58" s="8">
        <v>0</v>
      </c>
      <c r="L58" s="8">
        <v>1</v>
      </c>
      <c r="M58" s="8">
        <v>1</v>
      </c>
      <c r="N58" s="8">
        <v>2</v>
      </c>
      <c r="O58" s="8">
        <f t="shared" si="12"/>
        <v>1</v>
      </c>
      <c r="P58" s="8">
        <f t="shared" si="12"/>
        <v>0</v>
      </c>
      <c r="Q58" s="8">
        <f t="shared" si="12"/>
        <v>0</v>
      </c>
      <c r="R58" s="8">
        <f t="shared" si="12"/>
        <v>1</v>
      </c>
      <c r="S58" s="8">
        <f t="shared" si="12"/>
        <v>1</v>
      </c>
      <c r="T58" s="8">
        <f t="shared" si="12"/>
        <v>2</v>
      </c>
      <c r="U58" s="9" t="s">
        <v>275</v>
      </c>
      <c r="V58" s="9" t="s">
        <v>275</v>
      </c>
      <c r="W58" s="8">
        <f>X58+Y58</f>
        <v>1</v>
      </c>
      <c r="Y58" s="8">
        <v>1</v>
      </c>
    </row>
    <row r="59" spans="1:25" x14ac:dyDescent="0.2">
      <c r="B59" s="7"/>
    </row>
    <row r="60" spans="1:25" s="10" customFormat="1" x14ac:dyDescent="0.2">
      <c r="A60" s="6" t="s">
        <v>164</v>
      </c>
      <c r="B60" s="7">
        <f>MAX(B54:B58)</f>
        <v>48</v>
      </c>
      <c r="C60" s="10">
        <f>SUM(C54:C58)</f>
        <v>64</v>
      </c>
      <c r="D60" s="10">
        <f t="shared" ref="D60:T60" si="13">SUM(D54:D58)</f>
        <v>26</v>
      </c>
      <c r="E60" s="10">
        <f t="shared" si="13"/>
        <v>16</v>
      </c>
      <c r="F60" s="10">
        <f t="shared" si="13"/>
        <v>22</v>
      </c>
      <c r="G60" s="10">
        <f t="shared" si="13"/>
        <v>94</v>
      </c>
      <c r="H60" s="10">
        <f t="shared" si="13"/>
        <v>89</v>
      </c>
      <c r="I60" s="10">
        <f t="shared" si="13"/>
        <v>60</v>
      </c>
      <c r="J60" s="10">
        <f t="shared" si="13"/>
        <v>8</v>
      </c>
      <c r="K60" s="10">
        <f t="shared" si="13"/>
        <v>17</v>
      </c>
      <c r="L60" s="10">
        <f t="shared" si="13"/>
        <v>35</v>
      </c>
      <c r="M60" s="10">
        <f t="shared" si="13"/>
        <v>52</v>
      </c>
      <c r="N60" s="10">
        <f t="shared" si="13"/>
        <v>108</v>
      </c>
      <c r="O60" s="10">
        <f t="shared" si="13"/>
        <v>124</v>
      </c>
      <c r="P60" s="10">
        <f t="shared" si="13"/>
        <v>34</v>
      </c>
      <c r="Q60" s="10">
        <f t="shared" si="13"/>
        <v>33</v>
      </c>
      <c r="R60" s="10">
        <f t="shared" si="13"/>
        <v>57</v>
      </c>
      <c r="S60" s="10">
        <f t="shared" si="13"/>
        <v>146</v>
      </c>
      <c r="T60" s="10">
        <f t="shared" si="13"/>
        <v>197</v>
      </c>
      <c r="U60" s="9" t="s">
        <v>18</v>
      </c>
      <c r="V60" s="30" t="str">
        <f>V47</f>
        <v>15-16</v>
      </c>
      <c r="W60" s="10">
        <f>SUM(W54:W58)</f>
        <v>75</v>
      </c>
      <c r="X60" s="10">
        <f>SUM(X54:X58)</f>
        <v>27</v>
      </c>
      <c r="Y60" s="10">
        <f>SUM(Y54:Y58)</f>
        <v>48</v>
      </c>
    </row>
    <row r="62" spans="1:25" x14ac:dyDescent="0.2">
      <c r="A62" s="10" t="s">
        <v>333</v>
      </c>
      <c r="B62" s="17">
        <f>SUM(C62:Y62)</f>
        <v>0</v>
      </c>
      <c r="C62" s="8">
        <f>C60-C47</f>
        <v>0</v>
      </c>
      <c r="D62" s="8">
        <f t="shared" ref="D62:Y62" si="14">D60-D47</f>
        <v>0</v>
      </c>
      <c r="E62" s="8">
        <f t="shared" si="14"/>
        <v>0</v>
      </c>
      <c r="F62" s="8">
        <f t="shared" si="14"/>
        <v>0</v>
      </c>
      <c r="G62" s="8">
        <f t="shared" si="14"/>
        <v>0</v>
      </c>
      <c r="H62" s="8">
        <f t="shared" si="14"/>
        <v>0</v>
      </c>
      <c r="I62" s="8">
        <f t="shared" si="14"/>
        <v>0</v>
      </c>
      <c r="J62" s="8">
        <f t="shared" si="14"/>
        <v>0</v>
      </c>
      <c r="K62" s="8">
        <f t="shared" si="14"/>
        <v>0</v>
      </c>
      <c r="L62" s="8">
        <f t="shared" si="14"/>
        <v>0</v>
      </c>
      <c r="M62" s="8">
        <f t="shared" si="14"/>
        <v>0</v>
      </c>
      <c r="N62" s="8">
        <f t="shared" si="14"/>
        <v>0</v>
      </c>
      <c r="O62" s="8">
        <f t="shared" si="14"/>
        <v>0</v>
      </c>
      <c r="P62" s="8">
        <f t="shared" si="14"/>
        <v>0</v>
      </c>
      <c r="Q62" s="8">
        <f t="shared" si="14"/>
        <v>0</v>
      </c>
      <c r="R62" s="8">
        <f t="shared" si="14"/>
        <v>0</v>
      </c>
      <c r="S62" s="8">
        <f t="shared" si="14"/>
        <v>0</v>
      </c>
      <c r="T62" s="8">
        <f t="shared" si="14"/>
        <v>0</v>
      </c>
      <c r="U62" s="10"/>
      <c r="V62" s="10"/>
      <c r="W62" s="8">
        <f t="shared" si="14"/>
        <v>0</v>
      </c>
      <c r="X62" s="8">
        <f t="shared" si="14"/>
        <v>0</v>
      </c>
      <c r="Y62" s="8">
        <f t="shared" si="14"/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96"/>
  <sheetViews>
    <sheetView workbookViewId="0">
      <pane xSplit="2" ySplit="1" topLeftCell="C35" activePane="bottomRight" state="frozen"/>
      <selection pane="topRight" activeCell="C1" sqref="C1"/>
      <selection pane="bottomLeft" activeCell="A2" sqref="A2"/>
      <selection pane="bottomRight" activeCell="A45" sqref="A45"/>
    </sheetView>
  </sheetViews>
  <sheetFormatPr defaultColWidth="9.33203125" defaultRowHeight="10.199999999999999" x14ac:dyDescent="0.2"/>
  <cols>
    <col min="1" max="1" width="17.6640625" style="10" customWidth="1"/>
    <col min="2" max="2" width="9" style="9" bestFit="1" customWidth="1"/>
    <col min="3" max="3" width="5.109375" style="8" customWidth="1"/>
    <col min="4" max="4" width="3.44140625" style="8" bestFit="1" customWidth="1"/>
    <col min="5" max="6" width="2.44140625" style="8" bestFit="1" customWidth="1"/>
    <col min="7" max="8" width="3.44140625" style="8" bestFit="1" customWidth="1"/>
    <col min="9" max="9" width="5.44140625" style="8" bestFit="1" customWidth="1"/>
    <col min="10" max="10" width="3.44140625" style="8" bestFit="1" customWidth="1"/>
    <col min="11" max="11" width="2.44140625" style="8" bestFit="1" customWidth="1"/>
    <col min="12" max="14" width="3.44140625" style="8" bestFit="1" customWidth="1"/>
    <col min="15" max="15" width="5.44140625" style="8" bestFit="1" customWidth="1"/>
    <col min="16" max="16" width="3.44140625" style="8" bestFit="1" customWidth="1"/>
    <col min="17" max="17" width="2.44140625" style="8" bestFit="1" customWidth="1"/>
    <col min="18" max="19" width="3.44140625" style="8" bestFit="1" customWidth="1"/>
    <col min="20" max="20" width="3.6640625" style="8" customWidth="1"/>
    <col min="21" max="22" width="5" style="9" customWidth="1"/>
    <col min="23" max="23" width="4" style="8" customWidth="1"/>
    <col min="24" max="25" width="4.44140625" style="8" customWidth="1"/>
    <col min="26" max="16384" width="9.33203125" style="8"/>
  </cols>
  <sheetData>
    <row r="1" spans="1:22" s="29" customFormat="1" x14ac:dyDescent="0.2">
      <c r="A1" s="28" t="s">
        <v>3</v>
      </c>
      <c r="B1" s="19" t="s">
        <v>183</v>
      </c>
      <c r="C1" s="29" t="s">
        <v>0</v>
      </c>
      <c r="D1" s="29" t="s">
        <v>5</v>
      </c>
      <c r="E1" s="29" t="s">
        <v>6</v>
      </c>
      <c r="F1" s="29" t="s">
        <v>7</v>
      </c>
      <c r="G1" s="29" t="s">
        <v>8</v>
      </c>
      <c r="H1" s="29" t="s">
        <v>9</v>
      </c>
      <c r="I1" s="29" t="s">
        <v>1</v>
      </c>
      <c r="J1" s="29" t="s">
        <v>5</v>
      </c>
      <c r="K1" s="29" t="s">
        <v>6</v>
      </c>
      <c r="L1" s="29" t="s">
        <v>7</v>
      </c>
      <c r="M1" s="29" t="s">
        <v>8</v>
      </c>
      <c r="N1" s="29" t="s">
        <v>9</v>
      </c>
      <c r="O1" s="29" t="s">
        <v>2</v>
      </c>
      <c r="P1" s="29" t="s">
        <v>5</v>
      </c>
      <c r="Q1" s="29" t="s">
        <v>6</v>
      </c>
      <c r="R1" s="29" t="s">
        <v>7</v>
      </c>
      <c r="S1" s="29" t="s">
        <v>8</v>
      </c>
      <c r="T1" s="29" t="s">
        <v>9</v>
      </c>
      <c r="U1" s="19" t="s">
        <v>11</v>
      </c>
      <c r="V1" s="19" t="s">
        <v>12</v>
      </c>
    </row>
    <row r="2" spans="1:22" x14ac:dyDescent="0.2">
      <c r="A2" s="10" t="s">
        <v>28</v>
      </c>
      <c r="B2" s="9">
        <v>2</v>
      </c>
      <c r="I2" s="8">
        <f>SUM(J2:L2)</f>
        <v>2</v>
      </c>
      <c r="J2" s="8">
        <v>0</v>
      </c>
      <c r="K2" s="8">
        <v>0</v>
      </c>
      <c r="L2" s="8">
        <v>2</v>
      </c>
      <c r="M2" s="8">
        <v>1</v>
      </c>
      <c r="N2" s="8">
        <v>4</v>
      </c>
      <c r="O2" s="8">
        <f t="shared" ref="O2:T2" si="0">C2+I2</f>
        <v>2</v>
      </c>
      <c r="P2" s="8">
        <f t="shared" si="0"/>
        <v>0</v>
      </c>
      <c r="Q2" s="8">
        <f t="shared" si="0"/>
        <v>0</v>
      </c>
      <c r="R2" s="8">
        <f t="shared" si="0"/>
        <v>2</v>
      </c>
      <c r="S2" s="8">
        <f t="shared" si="0"/>
        <v>1</v>
      </c>
      <c r="T2" s="8">
        <f t="shared" si="0"/>
        <v>4</v>
      </c>
      <c r="U2" s="30" t="s">
        <v>459</v>
      </c>
      <c r="V2" s="30" t="s">
        <v>463</v>
      </c>
    </row>
    <row r="3" spans="1:22" x14ac:dyDescent="0.2">
      <c r="A3" s="10" t="s">
        <v>37</v>
      </c>
      <c r="B3" s="9">
        <v>1</v>
      </c>
      <c r="C3" s="8">
        <f>SUM(D3:F3)</f>
        <v>1</v>
      </c>
      <c r="D3" s="8">
        <v>0</v>
      </c>
      <c r="E3" s="8">
        <v>0</v>
      </c>
      <c r="F3" s="8">
        <v>1</v>
      </c>
      <c r="G3" s="8">
        <v>0</v>
      </c>
      <c r="H3" s="8">
        <v>2</v>
      </c>
      <c r="I3" s="8">
        <f>SUM(J3:L3)</f>
        <v>1</v>
      </c>
      <c r="J3" s="8">
        <v>0</v>
      </c>
      <c r="K3" s="8">
        <v>1</v>
      </c>
      <c r="L3" s="8">
        <v>0</v>
      </c>
      <c r="M3" s="8">
        <v>1</v>
      </c>
      <c r="N3" s="8">
        <v>1</v>
      </c>
      <c r="O3" s="8">
        <f t="shared" ref="O3:T3" si="1">C3+I3</f>
        <v>2</v>
      </c>
      <c r="P3" s="8">
        <f t="shared" si="1"/>
        <v>0</v>
      </c>
      <c r="Q3" s="8">
        <f t="shared" si="1"/>
        <v>1</v>
      </c>
      <c r="R3" s="8">
        <f t="shared" si="1"/>
        <v>1</v>
      </c>
      <c r="S3" s="8">
        <f t="shared" si="1"/>
        <v>1</v>
      </c>
      <c r="T3" s="8">
        <f t="shared" si="1"/>
        <v>3</v>
      </c>
      <c r="U3" s="9" t="s">
        <v>50</v>
      </c>
      <c r="V3" s="30" t="s">
        <v>395</v>
      </c>
    </row>
    <row r="4" spans="1:22" x14ac:dyDescent="0.2">
      <c r="A4" s="10" t="s">
        <v>274</v>
      </c>
      <c r="B4" s="9">
        <v>1</v>
      </c>
      <c r="C4" s="8">
        <f>SUM(D4:F4)</f>
        <v>1</v>
      </c>
      <c r="D4" s="8">
        <v>0</v>
      </c>
      <c r="E4" s="8">
        <v>1</v>
      </c>
      <c r="F4" s="8">
        <v>0</v>
      </c>
      <c r="G4" s="8">
        <v>2</v>
      </c>
      <c r="H4" s="8">
        <v>2</v>
      </c>
      <c r="O4" s="8">
        <f t="shared" ref="O4:O26" si="2">C4+I4</f>
        <v>1</v>
      </c>
      <c r="P4" s="8">
        <f t="shared" ref="P4:P26" si="3">D4+J4</f>
        <v>0</v>
      </c>
      <c r="Q4" s="8">
        <f t="shared" ref="Q4:Q26" si="4">E4+K4</f>
        <v>1</v>
      </c>
      <c r="R4" s="8">
        <f t="shared" ref="R4:R26" si="5">F4+L4</f>
        <v>0</v>
      </c>
      <c r="S4" s="8">
        <f t="shared" ref="S4:S26" si="6">G4+M4</f>
        <v>2</v>
      </c>
      <c r="T4" s="8">
        <f t="shared" ref="T4:T26" si="7">H4+N4</f>
        <v>2</v>
      </c>
      <c r="U4" s="9" t="s">
        <v>34</v>
      </c>
      <c r="V4" s="9" t="s">
        <v>34</v>
      </c>
    </row>
    <row r="5" spans="1:22" x14ac:dyDescent="0.2">
      <c r="A5" s="10" t="s">
        <v>56</v>
      </c>
      <c r="B5" s="9">
        <v>1</v>
      </c>
      <c r="C5" s="8">
        <f t="shared" ref="C5:C11" si="8">SUM(D5:F5)</f>
        <v>1</v>
      </c>
      <c r="D5" s="8">
        <v>0</v>
      </c>
      <c r="E5" s="8">
        <v>0</v>
      </c>
      <c r="F5" s="8">
        <v>1</v>
      </c>
      <c r="G5" s="8">
        <v>0</v>
      </c>
      <c r="H5" s="8">
        <v>2</v>
      </c>
      <c r="O5" s="8">
        <f t="shared" si="2"/>
        <v>1</v>
      </c>
      <c r="P5" s="8">
        <f t="shared" si="3"/>
        <v>0</v>
      </c>
      <c r="Q5" s="8">
        <f t="shared" si="4"/>
        <v>0</v>
      </c>
      <c r="R5" s="8">
        <f t="shared" si="5"/>
        <v>1</v>
      </c>
      <c r="S5" s="8">
        <f t="shared" si="6"/>
        <v>0</v>
      </c>
      <c r="T5" s="8">
        <f t="shared" si="7"/>
        <v>2</v>
      </c>
      <c r="U5" s="9" t="s">
        <v>135</v>
      </c>
      <c r="V5" s="9" t="s">
        <v>135</v>
      </c>
    </row>
    <row r="6" spans="1:22" x14ac:dyDescent="0.2">
      <c r="A6" s="10" t="s">
        <v>58</v>
      </c>
      <c r="B6" s="9">
        <v>1</v>
      </c>
      <c r="C6" s="8">
        <f t="shared" si="8"/>
        <v>1</v>
      </c>
      <c r="D6" s="8">
        <v>0</v>
      </c>
      <c r="E6" s="8">
        <v>0</v>
      </c>
      <c r="F6" s="8">
        <v>1</v>
      </c>
      <c r="G6" s="8">
        <v>1</v>
      </c>
      <c r="H6" s="8">
        <v>2</v>
      </c>
      <c r="O6" s="8">
        <f t="shared" si="2"/>
        <v>1</v>
      </c>
      <c r="P6" s="8">
        <f t="shared" si="3"/>
        <v>0</v>
      </c>
      <c r="Q6" s="8">
        <f t="shared" si="4"/>
        <v>0</v>
      </c>
      <c r="R6" s="8">
        <f t="shared" si="5"/>
        <v>1</v>
      </c>
      <c r="S6" s="8">
        <f t="shared" si="6"/>
        <v>1</v>
      </c>
      <c r="T6" s="8">
        <f t="shared" si="7"/>
        <v>2</v>
      </c>
      <c r="U6" s="9" t="s">
        <v>20</v>
      </c>
      <c r="V6" s="9" t="s">
        <v>20</v>
      </c>
    </row>
    <row r="7" spans="1:22" x14ac:dyDescent="0.2">
      <c r="A7" s="10" t="s">
        <v>281</v>
      </c>
      <c r="B7" s="9">
        <v>2</v>
      </c>
      <c r="C7" s="8">
        <f t="shared" si="8"/>
        <v>2</v>
      </c>
      <c r="D7" s="8">
        <v>0</v>
      </c>
      <c r="E7" s="8">
        <v>1</v>
      </c>
      <c r="F7" s="8">
        <v>1</v>
      </c>
      <c r="G7" s="8">
        <v>1</v>
      </c>
      <c r="H7" s="8">
        <v>3</v>
      </c>
      <c r="O7" s="8">
        <f t="shared" si="2"/>
        <v>2</v>
      </c>
      <c r="P7" s="8">
        <f t="shared" si="3"/>
        <v>0</v>
      </c>
      <c r="Q7" s="8">
        <f t="shared" si="4"/>
        <v>1</v>
      </c>
      <c r="R7" s="8">
        <f t="shared" si="5"/>
        <v>1</v>
      </c>
      <c r="S7" s="8">
        <f t="shared" si="6"/>
        <v>1</v>
      </c>
      <c r="T7" s="8">
        <f t="shared" si="7"/>
        <v>3</v>
      </c>
      <c r="U7" s="9" t="s">
        <v>26</v>
      </c>
      <c r="V7" s="9" t="s">
        <v>60</v>
      </c>
    </row>
    <row r="8" spans="1:22" x14ac:dyDescent="0.2">
      <c r="A8" s="10" t="s">
        <v>69</v>
      </c>
      <c r="B8" s="9">
        <v>2</v>
      </c>
      <c r="C8" s="8">
        <f t="shared" si="8"/>
        <v>1</v>
      </c>
      <c r="D8" s="8">
        <v>1</v>
      </c>
      <c r="E8" s="8">
        <v>0</v>
      </c>
      <c r="F8" s="8">
        <v>0</v>
      </c>
      <c r="G8" s="8">
        <v>1</v>
      </c>
      <c r="H8" s="8">
        <v>0</v>
      </c>
      <c r="I8" s="8">
        <f>SUM(J8:L8)</f>
        <v>1</v>
      </c>
      <c r="J8" s="8">
        <v>0</v>
      </c>
      <c r="K8" s="8">
        <v>0</v>
      </c>
      <c r="L8" s="8">
        <v>1</v>
      </c>
      <c r="M8" s="8">
        <v>0</v>
      </c>
      <c r="N8" s="8">
        <v>2</v>
      </c>
      <c r="O8" s="8">
        <f t="shared" si="2"/>
        <v>2</v>
      </c>
      <c r="P8" s="8">
        <f t="shared" si="3"/>
        <v>1</v>
      </c>
      <c r="Q8" s="8">
        <f t="shared" si="4"/>
        <v>0</v>
      </c>
      <c r="R8" s="8">
        <f t="shared" si="5"/>
        <v>1</v>
      </c>
      <c r="S8" s="8">
        <f t="shared" si="6"/>
        <v>1</v>
      </c>
      <c r="T8" s="8">
        <f t="shared" si="7"/>
        <v>2</v>
      </c>
      <c r="U8" s="9" t="s">
        <v>57</v>
      </c>
      <c r="V8" s="9" t="s">
        <v>148</v>
      </c>
    </row>
    <row r="9" spans="1:22" x14ac:dyDescent="0.2">
      <c r="A9" s="10" t="s">
        <v>71</v>
      </c>
      <c r="B9" s="9">
        <v>1</v>
      </c>
      <c r="C9" s="8">
        <f>SUM(D9:F9)</f>
        <v>1</v>
      </c>
      <c r="D9" s="8">
        <v>0</v>
      </c>
      <c r="E9" s="8">
        <v>0</v>
      </c>
      <c r="F9" s="8">
        <v>1</v>
      </c>
      <c r="G9" s="8">
        <v>0</v>
      </c>
      <c r="H9" s="8">
        <v>4</v>
      </c>
      <c r="O9" s="8">
        <f t="shared" ref="O9:T9" si="9">C9+I9</f>
        <v>1</v>
      </c>
      <c r="P9" s="8">
        <f t="shared" si="9"/>
        <v>0</v>
      </c>
      <c r="Q9" s="8">
        <f t="shared" si="9"/>
        <v>0</v>
      </c>
      <c r="R9" s="8">
        <f t="shared" si="9"/>
        <v>1</v>
      </c>
      <c r="S9" s="8">
        <f t="shared" si="9"/>
        <v>0</v>
      </c>
      <c r="T9" s="8">
        <f t="shared" si="9"/>
        <v>4</v>
      </c>
      <c r="U9" s="30" t="s">
        <v>455</v>
      </c>
      <c r="V9" s="30" t="s">
        <v>455</v>
      </c>
    </row>
    <row r="10" spans="1:22" x14ac:dyDescent="0.2">
      <c r="A10" s="10" t="s">
        <v>75</v>
      </c>
      <c r="B10" s="9">
        <v>5</v>
      </c>
      <c r="C10" s="8">
        <f t="shared" si="8"/>
        <v>4</v>
      </c>
      <c r="D10" s="8">
        <v>2</v>
      </c>
      <c r="E10" s="8">
        <v>0</v>
      </c>
      <c r="F10" s="8">
        <v>2</v>
      </c>
      <c r="G10" s="8">
        <v>10</v>
      </c>
      <c r="H10" s="8">
        <v>11</v>
      </c>
      <c r="I10" s="8">
        <f t="shared" ref="I10:I17" si="10">SUM(J10:L10)</f>
        <v>1</v>
      </c>
      <c r="J10" s="8">
        <v>1</v>
      </c>
      <c r="K10" s="8">
        <v>0</v>
      </c>
      <c r="L10" s="8">
        <v>0</v>
      </c>
      <c r="M10" s="8">
        <v>1</v>
      </c>
      <c r="N10" s="8">
        <v>0</v>
      </c>
      <c r="O10" s="8">
        <f t="shared" si="2"/>
        <v>5</v>
      </c>
      <c r="P10" s="8">
        <f t="shared" si="3"/>
        <v>3</v>
      </c>
      <c r="Q10" s="8">
        <f t="shared" si="4"/>
        <v>0</v>
      </c>
      <c r="R10" s="8">
        <f t="shared" si="5"/>
        <v>2</v>
      </c>
      <c r="S10" s="8">
        <f t="shared" si="6"/>
        <v>11</v>
      </c>
      <c r="T10" s="8">
        <f t="shared" si="7"/>
        <v>11</v>
      </c>
      <c r="U10" s="9" t="s">
        <v>40</v>
      </c>
      <c r="V10" s="30" t="s">
        <v>371</v>
      </c>
    </row>
    <row r="11" spans="1:22" x14ac:dyDescent="0.2">
      <c r="A11" s="10" t="s">
        <v>283</v>
      </c>
      <c r="B11" s="9">
        <v>3</v>
      </c>
      <c r="C11" s="8">
        <f t="shared" si="8"/>
        <v>2</v>
      </c>
      <c r="D11" s="8">
        <v>2</v>
      </c>
      <c r="E11" s="8">
        <v>0</v>
      </c>
      <c r="F11" s="8">
        <v>0</v>
      </c>
      <c r="G11" s="8">
        <v>4</v>
      </c>
      <c r="H11" s="8">
        <v>0</v>
      </c>
      <c r="I11" s="8">
        <f t="shared" si="10"/>
        <v>2</v>
      </c>
      <c r="J11" s="8">
        <v>0</v>
      </c>
      <c r="K11" s="8">
        <v>1</v>
      </c>
      <c r="L11" s="8">
        <v>1</v>
      </c>
      <c r="M11" s="8">
        <v>1</v>
      </c>
      <c r="N11" s="8">
        <v>2</v>
      </c>
      <c r="O11" s="8">
        <f t="shared" si="2"/>
        <v>4</v>
      </c>
      <c r="P11" s="8">
        <f t="shared" si="3"/>
        <v>2</v>
      </c>
      <c r="Q11" s="8">
        <f t="shared" si="4"/>
        <v>1</v>
      </c>
      <c r="R11" s="8">
        <f t="shared" si="5"/>
        <v>1</v>
      </c>
      <c r="S11" s="8">
        <f t="shared" si="6"/>
        <v>5</v>
      </c>
      <c r="T11" s="8">
        <f t="shared" si="7"/>
        <v>2</v>
      </c>
      <c r="U11" s="9" t="s">
        <v>57</v>
      </c>
      <c r="V11" s="30" t="s">
        <v>463</v>
      </c>
    </row>
    <row r="12" spans="1:22" x14ac:dyDescent="0.2">
      <c r="A12" s="10" t="s">
        <v>86</v>
      </c>
      <c r="B12" s="9">
        <v>1</v>
      </c>
      <c r="I12" s="8">
        <f t="shared" si="10"/>
        <v>1</v>
      </c>
      <c r="J12" s="8">
        <v>1</v>
      </c>
      <c r="K12" s="8">
        <v>0</v>
      </c>
      <c r="L12" s="8">
        <v>0</v>
      </c>
      <c r="M12" s="8">
        <v>3</v>
      </c>
      <c r="N12" s="8">
        <v>1</v>
      </c>
      <c r="O12" s="8">
        <f t="shared" si="2"/>
        <v>1</v>
      </c>
      <c r="P12" s="8">
        <f t="shared" si="3"/>
        <v>1</v>
      </c>
      <c r="Q12" s="8">
        <f t="shared" si="4"/>
        <v>0</v>
      </c>
      <c r="R12" s="8">
        <f t="shared" si="5"/>
        <v>0</v>
      </c>
      <c r="S12" s="8">
        <f t="shared" si="6"/>
        <v>3</v>
      </c>
      <c r="T12" s="8">
        <f t="shared" si="7"/>
        <v>1</v>
      </c>
      <c r="U12" s="9" t="s">
        <v>20</v>
      </c>
      <c r="V12" s="9" t="s">
        <v>20</v>
      </c>
    </row>
    <row r="13" spans="1:22" x14ac:dyDescent="0.2">
      <c r="A13" s="10" t="s">
        <v>88</v>
      </c>
      <c r="B13" s="9">
        <v>2</v>
      </c>
      <c r="I13" s="8">
        <f t="shared" si="10"/>
        <v>3</v>
      </c>
      <c r="J13" s="8">
        <v>0</v>
      </c>
      <c r="K13" s="8">
        <v>1</v>
      </c>
      <c r="L13" s="8">
        <v>2</v>
      </c>
      <c r="M13" s="8">
        <v>4</v>
      </c>
      <c r="N13" s="8">
        <v>7</v>
      </c>
      <c r="O13" s="8">
        <f t="shared" si="2"/>
        <v>3</v>
      </c>
      <c r="P13" s="8">
        <f t="shared" si="3"/>
        <v>0</v>
      </c>
      <c r="Q13" s="8">
        <f t="shared" si="4"/>
        <v>1</v>
      </c>
      <c r="R13" s="8">
        <f t="shared" si="5"/>
        <v>2</v>
      </c>
      <c r="S13" s="8">
        <f t="shared" si="6"/>
        <v>4</v>
      </c>
      <c r="T13" s="8">
        <f t="shared" si="7"/>
        <v>7</v>
      </c>
      <c r="U13" s="9" t="s">
        <v>105</v>
      </c>
      <c r="V13" s="30" t="s">
        <v>393</v>
      </c>
    </row>
    <row r="14" spans="1:22" x14ac:dyDescent="0.2">
      <c r="A14" s="10" t="s">
        <v>289</v>
      </c>
      <c r="B14" s="9">
        <v>4</v>
      </c>
      <c r="C14" s="8">
        <f>SUM(D14:F14)</f>
        <v>2</v>
      </c>
      <c r="D14" s="8">
        <v>2</v>
      </c>
      <c r="E14" s="8">
        <v>0</v>
      </c>
      <c r="F14" s="8">
        <v>0</v>
      </c>
      <c r="G14" s="8">
        <v>9</v>
      </c>
      <c r="H14" s="8">
        <v>1</v>
      </c>
      <c r="I14" s="8">
        <f t="shared" si="10"/>
        <v>2</v>
      </c>
      <c r="J14" s="8">
        <v>1</v>
      </c>
      <c r="K14" s="8">
        <v>0</v>
      </c>
      <c r="L14" s="8">
        <v>1</v>
      </c>
      <c r="M14" s="8">
        <v>4</v>
      </c>
      <c r="N14" s="8">
        <v>3</v>
      </c>
      <c r="O14" s="8">
        <f t="shared" si="2"/>
        <v>4</v>
      </c>
      <c r="P14" s="8">
        <f t="shared" si="3"/>
        <v>3</v>
      </c>
      <c r="Q14" s="8">
        <f t="shared" si="4"/>
        <v>0</v>
      </c>
      <c r="R14" s="8">
        <f t="shared" si="5"/>
        <v>1</v>
      </c>
      <c r="S14" s="8">
        <f t="shared" si="6"/>
        <v>13</v>
      </c>
      <c r="T14" s="8">
        <f t="shared" si="7"/>
        <v>4</v>
      </c>
      <c r="U14" s="9" t="s">
        <v>79</v>
      </c>
      <c r="V14" s="9" t="s">
        <v>27</v>
      </c>
    </row>
    <row r="15" spans="1:22" x14ac:dyDescent="0.2">
      <c r="A15" s="10" t="s">
        <v>292</v>
      </c>
      <c r="B15" s="9">
        <v>1</v>
      </c>
      <c r="I15" s="8">
        <f t="shared" si="10"/>
        <v>1</v>
      </c>
      <c r="J15" s="8">
        <v>0</v>
      </c>
      <c r="K15" s="8">
        <v>0</v>
      </c>
      <c r="L15" s="8">
        <v>1</v>
      </c>
      <c r="M15" s="8">
        <v>0</v>
      </c>
      <c r="N15" s="8">
        <v>3</v>
      </c>
      <c r="O15" s="8">
        <f t="shared" si="2"/>
        <v>1</v>
      </c>
      <c r="P15" s="8">
        <f t="shared" si="3"/>
        <v>0</v>
      </c>
      <c r="Q15" s="8">
        <f t="shared" si="4"/>
        <v>0</v>
      </c>
      <c r="R15" s="8">
        <f t="shared" si="5"/>
        <v>1</v>
      </c>
      <c r="S15" s="8">
        <f t="shared" si="6"/>
        <v>0</v>
      </c>
      <c r="T15" s="8">
        <f t="shared" si="7"/>
        <v>3</v>
      </c>
      <c r="U15" s="9" t="s">
        <v>34</v>
      </c>
      <c r="V15" s="9" t="s">
        <v>34</v>
      </c>
    </row>
    <row r="16" spans="1:22" x14ac:dyDescent="0.2">
      <c r="A16" s="10" t="s">
        <v>93</v>
      </c>
      <c r="B16" s="9">
        <v>2</v>
      </c>
      <c r="C16" s="8">
        <f>SUM(D16:F16)</f>
        <v>2</v>
      </c>
      <c r="D16" s="8">
        <v>0</v>
      </c>
      <c r="E16" s="8">
        <v>0</v>
      </c>
      <c r="F16" s="8">
        <v>2</v>
      </c>
      <c r="G16" s="8">
        <v>1</v>
      </c>
      <c r="H16" s="8">
        <v>3</v>
      </c>
      <c r="O16" s="8">
        <f t="shared" si="2"/>
        <v>2</v>
      </c>
      <c r="P16" s="8">
        <f t="shared" si="3"/>
        <v>0</v>
      </c>
      <c r="Q16" s="8">
        <f t="shared" si="4"/>
        <v>0</v>
      </c>
      <c r="R16" s="8">
        <f t="shared" si="5"/>
        <v>2</v>
      </c>
      <c r="S16" s="8">
        <f t="shared" si="6"/>
        <v>1</v>
      </c>
      <c r="T16" s="8">
        <f t="shared" si="7"/>
        <v>3</v>
      </c>
      <c r="U16" s="9" t="s">
        <v>293</v>
      </c>
      <c r="V16" s="9" t="s">
        <v>366</v>
      </c>
    </row>
    <row r="17" spans="1:22" x14ac:dyDescent="0.2">
      <c r="A17" s="10" t="s">
        <v>99</v>
      </c>
      <c r="B17" s="9">
        <v>1</v>
      </c>
      <c r="C17" s="8">
        <f>SUM(D17:F17)</f>
        <v>1</v>
      </c>
      <c r="D17" s="8">
        <v>0</v>
      </c>
      <c r="E17" s="8">
        <v>0</v>
      </c>
      <c r="F17" s="8">
        <v>1</v>
      </c>
      <c r="G17" s="8">
        <v>2</v>
      </c>
      <c r="H17" s="8">
        <v>3</v>
      </c>
      <c r="I17" s="8">
        <f t="shared" si="10"/>
        <v>1</v>
      </c>
      <c r="J17" s="8">
        <v>0</v>
      </c>
      <c r="K17" s="8">
        <v>0</v>
      </c>
      <c r="L17" s="8">
        <v>1</v>
      </c>
      <c r="M17" s="8">
        <v>3</v>
      </c>
      <c r="N17" s="8">
        <v>4</v>
      </c>
      <c r="O17" s="8">
        <f t="shared" si="2"/>
        <v>2</v>
      </c>
      <c r="P17" s="8">
        <f t="shared" si="3"/>
        <v>0</v>
      </c>
      <c r="Q17" s="8">
        <f t="shared" si="4"/>
        <v>0</v>
      </c>
      <c r="R17" s="8">
        <f t="shared" si="5"/>
        <v>2</v>
      </c>
      <c r="S17" s="8">
        <f t="shared" si="6"/>
        <v>5</v>
      </c>
      <c r="T17" s="8">
        <f t="shared" si="7"/>
        <v>7</v>
      </c>
      <c r="U17" s="9" t="s">
        <v>57</v>
      </c>
      <c r="V17" s="30" t="s">
        <v>389</v>
      </c>
    </row>
    <row r="18" spans="1:22" x14ac:dyDescent="0.2">
      <c r="A18" s="10" t="s">
        <v>108</v>
      </c>
      <c r="B18" s="9">
        <v>3</v>
      </c>
      <c r="C18" s="8">
        <f>SUM(D18:F18)</f>
        <v>3</v>
      </c>
      <c r="D18" s="8">
        <v>1</v>
      </c>
      <c r="E18" s="8">
        <v>1</v>
      </c>
      <c r="F18" s="8">
        <v>1</v>
      </c>
      <c r="G18" s="8">
        <v>2</v>
      </c>
      <c r="H18" s="8">
        <v>2</v>
      </c>
      <c r="O18" s="8">
        <f t="shared" si="2"/>
        <v>3</v>
      </c>
      <c r="P18" s="8">
        <f t="shared" si="3"/>
        <v>1</v>
      </c>
      <c r="Q18" s="8">
        <f t="shared" si="4"/>
        <v>1</v>
      </c>
      <c r="R18" s="8">
        <f t="shared" si="5"/>
        <v>1</v>
      </c>
      <c r="S18" s="8">
        <f t="shared" si="6"/>
        <v>2</v>
      </c>
      <c r="T18" s="8">
        <f t="shared" si="7"/>
        <v>2</v>
      </c>
      <c r="U18" s="9" t="s">
        <v>40</v>
      </c>
      <c r="V18" s="9" t="s">
        <v>45</v>
      </c>
    </row>
    <row r="19" spans="1:22" x14ac:dyDescent="0.2">
      <c r="A19" s="10" t="s">
        <v>118</v>
      </c>
      <c r="B19" s="9">
        <v>2</v>
      </c>
      <c r="C19" s="8">
        <f>SUM(D19:F19)</f>
        <v>1</v>
      </c>
      <c r="D19" s="8">
        <v>1</v>
      </c>
      <c r="E19" s="8">
        <v>0</v>
      </c>
      <c r="F19" s="8">
        <v>0</v>
      </c>
      <c r="G19" s="8">
        <v>1</v>
      </c>
      <c r="H19" s="8">
        <v>0</v>
      </c>
      <c r="I19" s="8">
        <f t="shared" ref="I19:I26" si="11">SUM(J19:L19)</f>
        <v>1</v>
      </c>
      <c r="J19" s="8">
        <v>0</v>
      </c>
      <c r="K19" s="8">
        <v>0</v>
      </c>
      <c r="L19" s="8">
        <v>1</v>
      </c>
      <c r="M19" s="8">
        <v>0</v>
      </c>
      <c r="N19" s="8">
        <v>2</v>
      </c>
      <c r="O19" s="8">
        <f t="shared" si="2"/>
        <v>2</v>
      </c>
      <c r="P19" s="8">
        <f t="shared" si="3"/>
        <v>1</v>
      </c>
      <c r="Q19" s="8">
        <f t="shared" si="4"/>
        <v>0</v>
      </c>
      <c r="R19" s="8">
        <f t="shared" si="5"/>
        <v>1</v>
      </c>
      <c r="S19" s="8">
        <f t="shared" si="6"/>
        <v>1</v>
      </c>
      <c r="T19" s="8">
        <f t="shared" si="7"/>
        <v>2</v>
      </c>
      <c r="U19" s="9" t="s">
        <v>45</v>
      </c>
      <c r="V19" s="30" t="s">
        <v>378</v>
      </c>
    </row>
    <row r="20" spans="1:22" x14ac:dyDescent="0.2">
      <c r="A20" s="10" t="s">
        <v>129</v>
      </c>
      <c r="B20" s="9">
        <v>1</v>
      </c>
      <c r="C20" s="8">
        <f>SUM(D20:F20)</f>
        <v>1</v>
      </c>
      <c r="D20" s="8">
        <v>1</v>
      </c>
      <c r="E20" s="8">
        <v>0</v>
      </c>
      <c r="F20" s="8">
        <v>0</v>
      </c>
      <c r="G20" s="8">
        <v>1</v>
      </c>
      <c r="H20" s="8">
        <v>0</v>
      </c>
      <c r="O20" s="8">
        <f t="shared" si="2"/>
        <v>1</v>
      </c>
      <c r="P20" s="8">
        <f t="shared" si="3"/>
        <v>1</v>
      </c>
      <c r="Q20" s="8">
        <f t="shared" si="4"/>
        <v>0</v>
      </c>
      <c r="R20" s="8">
        <f t="shared" si="5"/>
        <v>0</v>
      </c>
      <c r="S20" s="8">
        <f t="shared" si="6"/>
        <v>1</v>
      </c>
      <c r="T20" s="8">
        <f t="shared" si="7"/>
        <v>0</v>
      </c>
      <c r="U20" s="9" t="s">
        <v>60</v>
      </c>
      <c r="V20" s="9" t="s">
        <v>60</v>
      </c>
    </row>
    <row r="21" spans="1:22" x14ac:dyDescent="0.2">
      <c r="A21" s="10" t="s">
        <v>132</v>
      </c>
      <c r="B21" s="9">
        <v>1</v>
      </c>
      <c r="I21" s="8">
        <f t="shared" si="11"/>
        <v>1</v>
      </c>
      <c r="J21" s="8">
        <v>0</v>
      </c>
      <c r="K21" s="8">
        <v>1</v>
      </c>
      <c r="L21" s="8">
        <v>0</v>
      </c>
      <c r="M21" s="8">
        <v>1</v>
      </c>
      <c r="N21" s="8">
        <v>1</v>
      </c>
      <c r="O21" s="8">
        <f t="shared" si="2"/>
        <v>1</v>
      </c>
      <c r="P21" s="8">
        <f t="shared" si="3"/>
        <v>0</v>
      </c>
      <c r="Q21" s="8">
        <f t="shared" si="4"/>
        <v>1</v>
      </c>
      <c r="R21" s="8">
        <f t="shared" si="5"/>
        <v>0</v>
      </c>
      <c r="S21" s="8">
        <f t="shared" si="6"/>
        <v>1</v>
      </c>
      <c r="T21" s="8">
        <f t="shared" si="7"/>
        <v>1</v>
      </c>
      <c r="U21" s="9" t="s">
        <v>40</v>
      </c>
      <c r="V21" s="9" t="s">
        <v>40</v>
      </c>
    </row>
    <row r="22" spans="1:22" x14ac:dyDescent="0.2">
      <c r="A22" s="10" t="s">
        <v>299</v>
      </c>
      <c r="B22" s="9">
        <v>5</v>
      </c>
      <c r="C22" s="8">
        <f>SUM(D22:F22)</f>
        <v>2</v>
      </c>
      <c r="D22" s="8">
        <v>0</v>
      </c>
      <c r="E22" s="8">
        <v>1</v>
      </c>
      <c r="F22" s="8">
        <v>1</v>
      </c>
      <c r="G22" s="8">
        <v>0</v>
      </c>
      <c r="H22" s="8">
        <v>3</v>
      </c>
      <c r="I22" s="8">
        <f t="shared" si="11"/>
        <v>3</v>
      </c>
      <c r="J22" s="8">
        <v>1</v>
      </c>
      <c r="K22" s="8">
        <v>0</v>
      </c>
      <c r="L22" s="8">
        <v>2</v>
      </c>
      <c r="M22" s="8">
        <v>3</v>
      </c>
      <c r="N22" s="8">
        <v>7</v>
      </c>
      <c r="O22" s="8">
        <f t="shared" si="2"/>
        <v>5</v>
      </c>
      <c r="P22" s="8">
        <f t="shared" si="3"/>
        <v>1</v>
      </c>
      <c r="Q22" s="8">
        <f t="shared" si="4"/>
        <v>1</v>
      </c>
      <c r="R22" s="8">
        <f t="shared" si="5"/>
        <v>3</v>
      </c>
      <c r="S22" s="8">
        <f t="shared" si="6"/>
        <v>3</v>
      </c>
      <c r="T22" s="8">
        <f t="shared" si="7"/>
        <v>10</v>
      </c>
      <c r="U22" s="9" t="s">
        <v>79</v>
      </c>
      <c r="V22" s="30" t="s">
        <v>457</v>
      </c>
    </row>
    <row r="23" spans="1:22" x14ac:dyDescent="0.2">
      <c r="A23" s="10" t="s">
        <v>134</v>
      </c>
      <c r="B23" s="9">
        <v>1</v>
      </c>
      <c r="I23" s="8">
        <f t="shared" si="11"/>
        <v>1</v>
      </c>
      <c r="J23" s="8">
        <v>0</v>
      </c>
      <c r="K23" s="8">
        <v>0</v>
      </c>
      <c r="L23" s="8">
        <v>1</v>
      </c>
      <c r="M23" s="8">
        <v>1</v>
      </c>
      <c r="N23" s="8">
        <v>3</v>
      </c>
      <c r="O23" s="8">
        <f t="shared" si="2"/>
        <v>1</v>
      </c>
      <c r="P23" s="8">
        <f t="shared" si="3"/>
        <v>0</v>
      </c>
      <c r="Q23" s="8">
        <f t="shared" si="4"/>
        <v>0</v>
      </c>
      <c r="R23" s="8">
        <f t="shared" si="5"/>
        <v>1</v>
      </c>
      <c r="S23" s="8">
        <f t="shared" si="6"/>
        <v>1</v>
      </c>
      <c r="T23" s="8">
        <f t="shared" si="7"/>
        <v>3</v>
      </c>
      <c r="U23" s="9" t="s">
        <v>135</v>
      </c>
      <c r="V23" s="9" t="s">
        <v>135</v>
      </c>
    </row>
    <row r="24" spans="1:22" x14ac:dyDescent="0.2">
      <c r="A24" s="10" t="s">
        <v>301</v>
      </c>
      <c r="B24" s="9">
        <v>1</v>
      </c>
      <c r="I24" s="8">
        <f t="shared" si="11"/>
        <v>1</v>
      </c>
      <c r="J24" s="8">
        <v>1</v>
      </c>
      <c r="K24" s="8">
        <v>0</v>
      </c>
      <c r="L24" s="8">
        <v>0</v>
      </c>
      <c r="M24" s="8">
        <v>3</v>
      </c>
      <c r="N24" s="8">
        <v>0</v>
      </c>
      <c r="O24" s="8">
        <f t="shared" si="2"/>
        <v>1</v>
      </c>
      <c r="P24" s="8">
        <f t="shared" si="3"/>
        <v>1</v>
      </c>
      <c r="Q24" s="8">
        <f t="shared" si="4"/>
        <v>0</v>
      </c>
      <c r="R24" s="8">
        <f t="shared" si="5"/>
        <v>0</v>
      </c>
      <c r="S24" s="8">
        <f t="shared" si="6"/>
        <v>3</v>
      </c>
      <c r="T24" s="8">
        <f t="shared" si="7"/>
        <v>0</v>
      </c>
      <c r="U24" s="9" t="s">
        <v>45</v>
      </c>
      <c r="V24" s="9" t="s">
        <v>45</v>
      </c>
    </row>
    <row r="25" spans="1:22" x14ac:dyDescent="0.2">
      <c r="A25" s="10" t="s">
        <v>145</v>
      </c>
      <c r="B25" s="9">
        <v>1</v>
      </c>
      <c r="I25" s="8">
        <f t="shared" si="11"/>
        <v>1</v>
      </c>
      <c r="J25" s="8">
        <v>0</v>
      </c>
      <c r="K25" s="8">
        <v>0</v>
      </c>
      <c r="L25" s="8">
        <v>1</v>
      </c>
      <c r="M25" s="8">
        <v>0</v>
      </c>
      <c r="N25" s="8">
        <v>3</v>
      </c>
      <c r="O25" s="8">
        <f t="shared" si="2"/>
        <v>1</v>
      </c>
      <c r="P25" s="8">
        <f t="shared" si="3"/>
        <v>0</v>
      </c>
      <c r="Q25" s="8">
        <f t="shared" si="4"/>
        <v>0</v>
      </c>
      <c r="R25" s="8">
        <f t="shared" si="5"/>
        <v>1</v>
      </c>
      <c r="S25" s="8">
        <f t="shared" si="6"/>
        <v>0</v>
      </c>
      <c r="T25" s="8">
        <f t="shared" si="7"/>
        <v>3</v>
      </c>
      <c r="U25" s="9" t="s">
        <v>26</v>
      </c>
      <c r="V25" s="9" t="s">
        <v>26</v>
      </c>
    </row>
    <row r="26" spans="1:22" x14ac:dyDescent="0.2">
      <c r="A26" s="10" t="s">
        <v>162</v>
      </c>
      <c r="B26" s="9">
        <v>1</v>
      </c>
      <c r="I26" s="8">
        <f t="shared" si="11"/>
        <v>1</v>
      </c>
      <c r="J26" s="8">
        <v>0</v>
      </c>
      <c r="K26" s="8">
        <v>0</v>
      </c>
      <c r="L26" s="8">
        <v>1</v>
      </c>
      <c r="M26" s="8">
        <v>0</v>
      </c>
      <c r="N26" s="8">
        <v>1</v>
      </c>
      <c r="O26" s="8">
        <f t="shared" si="2"/>
        <v>1</v>
      </c>
      <c r="P26" s="8">
        <f t="shared" si="3"/>
        <v>0</v>
      </c>
      <c r="Q26" s="8">
        <f t="shared" si="4"/>
        <v>0</v>
      </c>
      <c r="R26" s="8">
        <f t="shared" si="5"/>
        <v>1</v>
      </c>
      <c r="S26" s="8">
        <f t="shared" si="6"/>
        <v>0</v>
      </c>
      <c r="T26" s="8">
        <f t="shared" si="7"/>
        <v>1</v>
      </c>
      <c r="U26" s="9" t="s">
        <v>45</v>
      </c>
      <c r="V26" s="9" t="s">
        <v>45</v>
      </c>
    </row>
    <row r="28" spans="1:22" s="17" customFormat="1" x14ac:dyDescent="0.2">
      <c r="A28" s="17" t="s">
        <v>164</v>
      </c>
      <c r="B28" s="19">
        <v>26</v>
      </c>
      <c r="C28" s="17">
        <f t="shared" ref="C28:T28" si="12">SUM(C2:C26)</f>
        <v>26</v>
      </c>
      <c r="D28" s="17">
        <f t="shared" si="12"/>
        <v>10</v>
      </c>
      <c r="E28" s="17">
        <f t="shared" si="12"/>
        <v>4</v>
      </c>
      <c r="F28" s="17">
        <f t="shared" si="12"/>
        <v>12</v>
      </c>
      <c r="G28" s="17">
        <f t="shared" si="12"/>
        <v>35</v>
      </c>
      <c r="H28" s="17">
        <f t="shared" si="12"/>
        <v>38</v>
      </c>
      <c r="I28" s="17">
        <f t="shared" si="12"/>
        <v>24</v>
      </c>
      <c r="J28" s="17">
        <f t="shared" si="12"/>
        <v>5</v>
      </c>
      <c r="K28" s="17">
        <f t="shared" si="12"/>
        <v>4</v>
      </c>
      <c r="L28" s="17">
        <f t="shared" si="12"/>
        <v>15</v>
      </c>
      <c r="M28" s="17">
        <f t="shared" si="12"/>
        <v>26</v>
      </c>
      <c r="N28" s="17">
        <f t="shared" si="12"/>
        <v>44</v>
      </c>
      <c r="O28" s="17">
        <f t="shared" si="12"/>
        <v>50</v>
      </c>
      <c r="P28" s="17">
        <f t="shared" si="12"/>
        <v>15</v>
      </c>
      <c r="Q28" s="17">
        <f t="shared" si="12"/>
        <v>8</v>
      </c>
      <c r="R28" s="17">
        <f t="shared" si="12"/>
        <v>27</v>
      </c>
      <c r="S28" s="17">
        <f t="shared" si="12"/>
        <v>61</v>
      </c>
      <c r="T28" s="17">
        <f t="shared" si="12"/>
        <v>82</v>
      </c>
      <c r="U28" s="19" t="s">
        <v>293</v>
      </c>
      <c r="V28" s="31" t="s">
        <v>463</v>
      </c>
    </row>
    <row r="30" spans="1:22" x14ac:dyDescent="0.2">
      <c r="U30" s="10"/>
      <c r="V30" s="10"/>
    </row>
    <row r="31" spans="1:22" x14ac:dyDescent="0.2">
      <c r="A31" s="6" t="s">
        <v>376</v>
      </c>
      <c r="B31" s="9">
        <v>10</v>
      </c>
      <c r="C31" s="8">
        <f>SUM(D31:F31)</f>
        <v>10</v>
      </c>
      <c r="D31" s="8">
        <v>5</v>
      </c>
      <c r="E31" s="8">
        <v>3</v>
      </c>
      <c r="F31" s="8">
        <v>2</v>
      </c>
      <c r="G31" s="8">
        <v>23</v>
      </c>
      <c r="H31" s="8">
        <v>13</v>
      </c>
      <c r="I31" s="8">
        <f>SUM(J31:L31)</f>
        <v>10</v>
      </c>
      <c r="J31" s="8">
        <v>3</v>
      </c>
      <c r="K31" s="8">
        <v>1</v>
      </c>
      <c r="L31" s="8">
        <v>6</v>
      </c>
      <c r="M31" s="8">
        <v>10</v>
      </c>
      <c r="N31" s="8">
        <v>17</v>
      </c>
      <c r="O31" s="8">
        <f t="shared" ref="O31:T35" si="13">C31+I31</f>
        <v>20</v>
      </c>
      <c r="P31" s="8">
        <f t="shared" si="13"/>
        <v>8</v>
      </c>
      <c r="Q31" s="8">
        <f t="shared" si="13"/>
        <v>4</v>
      </c>
      <c r="R31" s="8">
        <f t="shared" si="13"/>
        <v>8</v>
      </c>
      <c r="S31" s="8">
        <f t="shared" si="13"/>
        <v>33</v>
      </c>
      <c r="T31" s="8">
        <f t="shared" si="13"/>
        <v>30</v>
      </c>
      <c r="U31" s="9" t="s">
        <v>79</v>
      </c>
      <c r="V31" s="9" t="s">
        <v>45</v>
      </c>
    </row>
    <row r="32" spans="1:22" x14ac:dyDescent="0.2">
      <c r="A32" s="6">
        <v>1</v>
      </c>
      <c r="B32" s="9">
        <v>12</v>
      </c>
      <c r="C32" s="8">
        <f>SUM(D32:F32)</f>
        <v>7</v>
      </c>
      <c r="D32" s="8">
        <v>1</v>
      </c>
      <c r="E32" s="8">
        <v>0</v>
      </c>
      <c r="F32" s="8">
        <v>6</v>
      </c>
      <c r="G32" s="8">
        <v>4</v>
      </c>
      <c r="H32" s="8">
        <v>12</v>
      </c>
      <c r="I32" s="8">
        <f>SUM(J32:L32)</f>
        <v>9</v>
      </c>
      <c r="J32" s="8">
        <v>1</v>
      </c>
      <c r="K32" s="8">
        <v>2</v>
      </c>
      <c r="L32" s="8">
        <v>6</v>
      </c>
      <c r="M32" s="8">
        <v>8</v>
      </c>
      <c r="N32" s="8">
        <v>16</v>
      </c>
      <c r="O32" s="8">
        <f t="shared" ref="O32:T32" si="14">C32+I32</f>
        <v>16</v>
      </c>
      <c r="P32" s="8">
        <f t="shared" si="14"/>
        <v>2</v>
      </c>
      <c r="Q32" s="8">
        <f t="shared" si="14"/>
        <v>2</v>
      </c>
      <c r="R32" s="8">
        <f t="shared" si="14"/>
        <v>12</v>
      </c>
      <c r="S32" s="8">
        <f t="shared" si="14"/>
        <v>12</v>
      </c>
      <c r="T32" s="8">
        <f t="shared" si="14"/>
        <v>28</v>
      </c>
      <c r="U32" s="9" t="s">
        <v>293</v>
      </c>
      <c r="V32" s="30" t="s">
        <v>459</v>
      </c>
    </row>
    <row r="33" spans="1:24" x14ac:dyDescent="0.2">
      <c r="A33" s="6">
        <v>2</v>
      </c>
      <c r="B33" s="9">
        <v>9</v>
      </c>
      <c r="C33" s="8">
        <f>SUM(D33:F33)</f>
        <v>6</v>
      </c>
      <c r="D33" s="8">
        <v>3</v>
      </c>
      <c r="E33" s="8">
        <v>1</v>
      </c>
      <c r="F33" s="8">
        <v>2</v>
      </c>
      <c r="G33" s="8">
        <v>5</v>
      </c>
      <c r="H33" s="8">
        <v>8</v>
      </c>
      <c r="I33" s="8">
        <f>SUM(J33:L33)</f>
        <v>3</v>
      </c>
      <c r="J33" s="8">
        <v>1</v>
      </c>
      <c r="K33" s="8">
        <v>1</v>
      </c>
      <c r="L33" s="8">
        <v>1</v>
      </c>
      <c r="M33" s="8">
        <v>6</v>
      </c>
      <c r="N33" s="8">
        <v>5</v>
      </c>
      <c r="O33" s="8">
        <f t="shared" si="13"/>
        <v>9</v>
      </c>
      <c r="P33" s="8">
        <f t="shared" si="13"/>
        <v>4</v>
      </c>
      <c r="Q33" s="8">
        <f t="shared" si="13"/>
        <v>2</v>
      </c>
      <c r="R33" s="8">
        <f t="shared" si="13"/>
        <v>3</v>
      </c>
      <c r="S33" s="8">
        <f t="shared" si="13"/>
        <v>11</v>
      </c>
      <c r="T33" s="8">
        <f t="shared" si="13"/>
        <v>13</v>
      </c>
      <c r="U33" s="9" t="s">
        <v>57</v>
      </c>
      <c r="V33" s="30" t="s">
        <v>463</v>
      </c>
    </row>
    <row r="34" spans="1:24" x14ac:dyDescent="0.2">
      <c r="A34" s="6">
        <v>3</v>
      </c>
      <c r="B34" s="9">
        <v>3</v>
      </c>
      <c r="C34" s="8">
        <f>SUM(D34:F34)</f>
        <v>3</v>
      </c>
      <c r="D34" s="8">
        <v>1</v>
      </c>
      <c r="E34" s="8">
        <v>0</v>
      </c>
      <c r="F34" s="8">
        <v>2</v>
      </c>
      <c r="G34" s="8">
        <v>3</v>
      </c>
      <c r="H34" s="8">
        <v>5</v>
      </c>
      <c r="I34" s="8">
        <f>SUM(J34:L34)</f>
        <v>1</v>
      </c>
      <c r="J34" s="8">
        <v>0</v>
      </c>
      <c r="K34" s="8">
        <v>0</v>
      </c>
      <c r="L34" s="8">
        <v>1</v>
      </c>
      <c r="M34" s="8">
        <v>1</v>
      </c>
      <c r="N34" s="8">
        <v>2</v>
      </c>
      <c r="O34" s="8">
        <f t="shared" si="13"/>
        <v>4</v>
      </c>
      <c r="P34" s="8">
        <f t="shared" si="13"/>
        <v>1</v>
      </c>
      <c r="Q34" s="8">
        <f t="shared" si="13"/>
        <v>0</v>
      </c>
      <c r="R34" s="8">
        <f t="shared" si="13"/>
        <v>3</v>
      </c>
      <c r="S34" s="8">
        <f t="shared" si="13"/>
        <v>4</v>
      </c>
      <c r="T34" s="8">
        <f t="shared" si="13"/>
        <v>7</v>
      </c>
      <c r="U34" s="9" t="s">
        <v>57</v>
      </c>
      <c r="V34" s="30" t="s">
        <v>463</v>
      </c>
    </row>
    <row r="35" spans="1:24" x14ac:dyDescent="0.2">
      <c r="A35" s="6">
        <v>4</v>
      </c>
      <c r="B35" s="9">
        <v>1</v>
      </c>
      <c r="I35" s="8">
        <f>SUM(J35:L35)</f>
        <v>1</v>
      </c>
      <c r="J35" s="8">
        <v>0</v>
      </c>
      <c r="K35" s="8">
        <v>0</v>
      </c>
      <c r="L35" s="8">
        <v>1</v>
      </c>
      <c r="M35" s="8">
        <v>1</v>
      </c>
      <c r="N35" s="8">
        <v>4</v>
      </c>
      <c r="O35" s="8">
        <f t="shared" si="13"/>
        <v>1</v>
      </c>
      <c r="P35" s="8">
        <f t="shared" si="13"/>
        <v>0</v>
      </c>
      <c r="Q35" s="8">
        <f t="shared" si="13"/>
        <v>0</v>
      </c>
      <c r="R35" s="8">
        <f t="shared" si="13"/>
        <v>1</v>
      </c>
      <c r="S35" s="8">
        <f t="shared" si="13"/>
        <v>1</v>
      </c>
      <c r="T35" s="8">
        <f t="shared" si="13"/>
        <v>4</v>
      </c>
      <c r="U35" s="9" t="s">
        <v>45</v>
      </c>
      <c r="V35" s="9" t="s">
        <v>45</v>
      </c>
    </row>
    <row r="37" spans="1:24" s="10" customFormat="1" x14ac:dyDescent="0.2">
      <c r="A37" s="6" t="s">
        <v>164</v>
      </c>
      <c r="B37" s="9">
        <v>26</v>
      </c>
      <c r="C37" s="10">
        <f>SUM(C31:C35)</f>
        <v>26</v>
      </c>
      <c r="D37" s="10">
        <f t="shared" ref="D37:T37" si="15">SUM(D31:D35)</f>
        <v>10</v>
      </c>
      <c r="E37" s="10">
        <f t="shared" si="15"/>
        <v>4</v>
      </c>
      <c r="F37" s="10">
        <f t="shared" si="15"/>
        <v>12</v>
      </c>
      <c r="G37" s="10">
        <f t="shared" si="15"/>
        <v>35</v>
      </c>
      <c r="H37" s="10">
        <f t="shared" si="15"/>
        <v>38</v>
      </c>
      <c r="I37" s="10">
        <f t="shared" si="15"/>
        <v>24</v>
      </c>
      <c r="J37" s="10">
        <f t="shared" si="15"/>
        <v>5</v>
      </c>
      <c r="K37" s="10">
        <f t="shared" si="15"/>
        <v>4</v>
      </c>
      <c r="L37" s="10">
        <f t="shared" si="15"/>
        <v>15</v>
      </c>
      <c r="M37" s="10">
        <f t="shared" si="15"/>
        <v>26</v>
      </c>
      <c r="N37" s="10">
        <f t="shared" si="15"/>
        <v>44</v>
      </c>
      <c r="O37" s="10">
        <f t="shared" si="15"/>
        <v>50</v>
      </c>
      <c r="P37" s="10">
        <f t="shared" si="15"/>
        <v>15</v>
      </c>
      <c r="Q37" s="10">
        <f t="shared" si="15"/>
        <v>8</v>
      </c>
      <c r="R37" s="10">
        <f t="shared" si="15"/>
        <v>27</v>
      </c>
      <c r="S37" s="10">
        <f t="shared" si="15"/>
        <v>61</v>
      </c>
      <c r="T37" s="10">
        <f t="shared" si="15"/>
        <v>82</v>
      </c>
      <c r="U37" s="9" t="s">
        <v>293</v>
      </c>
      <c r="V37" s="30" t="str">
        <f>V28</f>
        <v>15-16</v>
      </c>
    </row>
    <row r="39" spans="1:24" x14ac:dyDescent="0.2">
      <c r="A39" s="10" t="s">
        <v>333</v>
      </c>
      <c r="B39" s="19">
        <f>SUM(C39:Y39)</f>
        <v>0</v>
      </c>
      <c r="C39" s="8">
        <f t="shared" ref="C39:T39" si="16">C37-C28</f>
        <v>0</v>
      </c>
      <c r="D39" s="8">
        <f t="shared" si="16"/>
        <v>0</v>
      </c>
      <c r="E39" s="8">
        <f t="shared" si="16"/>
        <v>0</v>
      </c>
      <c r="F39" s="8">
        <f t="shared" si="16"/>
        <v>0</v>
      </c>
      <c r="G39" s="8">
        <f t="shared" si="16"/>
        <v>0</v>
      </c>
      <c r="H39" s="8">
        <f t="shared" si="16"/>
        <v>0</v>
      </c>
      <c r="I39" s="8">
        <f t="shared" si="16"/>
        <v>0</v>
      </c>
      <c r="J39" s="8">
        <f t="shared" si="16"/>
        <v>0</v>
      </c>
      <c r="K39" s="8">
        <f t="shared" si="16"/>
        <v>0</v>
      </c>
      <c r="L39" s="8">
        <f t="shared" si="16"/>
        <v>0</v>
      </c>
      <c r="M39" s="8">
        <f t="shared" si="16"/>
        <v>0</v>
      </c>
      <c r="N39" s="8">
        <f t="shared" si="16"/>
        <v>0</v>
      </c>
      <c r="O39" s="8">
        <f t="shared" si="16"/>
        <v>0</v>
      </c>
      <c r="P39" s="8">
        <f t="shared" si="16"/>
        <v>0</v>
      </c>
      <c r="Q39" s="8">
        <f t="shared" si="16"/>
        <v>0</v>
      </c>
      <c r="R39" s="8">
        <f t="shared" si="16"/>
        <v>0</v>
      </c>
      <c r="S39" s="8">
        <f t="shared" si="16"/>
        <v>0</v>
      </c>
      <c r="T39" s="8">
        <f t="shared" si="16"/>
        <v>0</v>
      </c>
      <c r="U39" s="10"/>
      <c r="V39" s="10"/>
    </row>
    <row r="40" spans="1:24" x14ac:dyDescent="0.2">
      <c r="B40" s="19"/>
      <c r="U40" s="10"/>
      <c r="V40" s="10"/>
    </row>
    <row r="42" spans="1:24" x14ac:dyDescent="0.2">
      <c r="A42" s="32" t="s">
        <v>452</v>
      </c>
    </row>
    <row r="43" spans="1:24" s="23" customFormat="1" x14ac:dyDescent="0.2">
      <c r="A43" s="28" t="s">
        <v>3</v>
      </c>
      <c r="B43" s="19" t="s">
        <v>183</v>
      </c>
      <c r="C43" s="29" t="s">
        <v>0</v>
      </c>
      <c r="D43" s="29" t="s">
        <v>5</v>
      </c>
      <c r="E43" s="29" t="s">
        <v>6</v>
      </c>
      <c r="F43" s="29" t="s">
        <v>7</v>
      </c>
      <c r="G43" s="29" t="s">
        <v>8</v>
      </c>
      <c r="H43" s="29" t="s">
        <v>9</v>
      </c>
      <c r="I43" s="29" t="s">
        <v>1</v>
      </c>
      <c r="J43" s="29" t="s">
        <v>5</v>
      </c>
      <c r="K43" s="29" t="s">
        <v>6</v>
      </c>
      <c r="L43" s="29" t="s">
        <v>7</v>
      </c>
      <c r="M43" s="29" t="s">
        <v>8</v>
      </c>
      <c r="N43" s="29" t="s">
        <v>9</v>
      </c>
      <c r="O43" s="29" t="s">
        <v>2</v>
      </c>
      <c r="P43" s="29" t="s">
        <v>5</v>
      </c>
      <c r="Q43" s="29" t="s">
        <v>6</v>
      </c>
      <c r="R43" s="29" t="s">
        <v>7</v>
      </c>
      <c r="S43" s="29" t="s">
        <v>8</v>
      </c>
      <c r="T43" s="29" t="s">
        <v>9</v>
      </c>
      <c r="U43" s="19" t="s">
        <v>11</v>
      </c>
      <c r="V43" s="19" t="s">
        <v>12</v>
      </c>
    </row>
    <row r="44" spans="1:24" x14ac:dyDescent="0.2">
      <c r="A44" s="10" t="s">
        <v>444</v>
      </c>
      <c r="B44" s="9">
        <v>1</v>
      </c>
      <c r="C44" s="8">
        <f>SUM(D44:F44)</f>
        <v>1</v>
      </c>
      <c r="D44" s="8">
        <v>1</v>
      </c>
      <c r="E44" s="8">
        <v>0</v>
      </c>
      <c r="F44" s="8">
        <v>0</v>
      </c>
      <c r="G44" s="8">
        <v>2</v>
      </c>
      <c r="H44" s="8">
        <v>1</v>
      </c>
      <c r="I44" s="8">
        <f>SUM(J44:L44)</f>
        <v>1</v>
      </c>
      <c r="J44" s="8">
        <v>1</v>
      </c>
      <c r="K44" s="8">
        <v>0</v>
      </c>
      <c r="L44" s="8">
        <v>0</v>
      </c>
      <c r="M44" s="8">
        <v>2</v>
      </c>
      <c r="N44" s="8">
        <v>0</v>
      </c>
      <c r="O44" s="8">
        <f t="shared" ref="O44:O83" si="17">C44+I44</f>
        <v>2</v>
      </c>
      <c r="P44" s="8">
        <f t="shared" ref="P44:P83" si="18">D44+J44</f>
        <v>2</v>
      </c>
      <c r="Q44" s="8">
        <f t="shared" ref="Q44:Q83" si="19">E44+K44</f>
        <v>0</v>
      </c>
      <c r="R44" s="8">
        <f t="shared" ref="R44:R83" si="20">F44+L44</f>
        <v>0</v>
      </c>
      <c r="S44" s="8">
        <f t="shared" ref="S44:S83" si="21">G44+M44</f>
        <v>4</v>
      </c>
      <c r="T44" s="8">
        <f t="shared" ref="T44:T83" si="22">H44+N44</f>
        <v>1</v>
      </c>
      <c r="U44" s="30" t="s">
        <v>429</v>
      </c>
      <c r="V44" s="30" t="s">
        <v>429</v>
      </c>
      <c r="X44" s="33" t="s">
        <v>505</v>
      </c>
    </row>
    <row r="45" spans="1:24" x14ac:dyDescent="0.2">
      <c r="A45" s="10" t="s">
        <v>266</v>
      </c>
      <c r="B45" s="9">
        <v>3</v>
      </c>
      <c r="C45" s="8">
        <f>SUM(D45:F45)</f>
        <v>2</v>
      </c>
      <c r="D45" s="8">
        <v>0</v>
      </c>
      <c r="E45" s="8">
        <v>0</v>
      </c>
      <c r="F45" s="8">
        <v>2</v>
      </c>
      <c r="G45" s="8">
        <v>1</v>
      </c>
      <c r="H45" s="8">
        <v>3</v>
      </c>
      <c r="I45" s="8">
        <f>SUM(J45:L45)</f>
        <v>1</v>
      </c>
      <c r="J45" s="8">
        <v>1</v>
      </c>
      <c r="K45" s="8">
        <v>0</v>
      </c>
      <c r="L45" s="8">
        <v>0</v>
      </c>
      <c r="M45" s="8">
        <v>3</v>
      </c>
      <c r="N45" s="8">
        <v>1</v>
      </c>
      <c r="O45" s="8">
        <f t="shared" si="17"/>
        <v>3</v>
      </c>
      <c r="P45" s="8">
        <f t="shared" si="18"/>
        <v>1</v>
      </c>
      <c r="Q45" s="8">
        <f t="shared" si="19"/>
        <v>0</v>
      </c>
      <c r="R45" s="8">
        <f t="shared" si="20"/>
        <v>2</v>
      </c>
      <c r="S45" s="8">
        <f t="shared" si="21"/>
        <v>4</v>
      </c>
      <c r="T45" s="8">
        <f t="shared" si="22"/>
        <v>4</v>
      </c>
      <c r="U45" s="30" t="s">
        <v>417</v>
      </c>
      <c r="V45" s="30" t="s">
        <v>607</v>
      </c>
    </row>
    <row r="46" spans="1:24" x14ac:dyDescent="0.2">
      <c r="A46" s="10" t="s">
        <v>499</v>
      </c>
      <c r="B46" s="9">
        <v>1</v>
      </c>
      <c r="I46" s="8">
        <f>SUM(J46:L46)</f>
        <v>1</v>
      </c>
      <c r="J46" s="8">
        <v>0</v>
      </c>
      <c r="K46" s="8">
        <v>1</v>
      </c>
      <c r="L46" s="8">
        <v>0</v>
      </c>
      <c r="M46" s="8">
        <v>3</v>
      </c>
      <c r="N46" s="8">
        <v>3</v>
      </c>
      <c r="O46" s="8">
        <f t="shared" ref="O46" si="23">C46+I46</f>
        <v>1</v>
      </c>
      <c r="P46" s="8">
        <f t="shared" ref="P46" si="24">D46+J46</f>
        <v>0</v>
      </c>
      <c r="Q46" s="8">
        <f t="shared" ref="Q46" si="25">E46+K46</f>
        <v>1</v>
      </c>
      <c r="R46" s="8">
        <f t="shared" ref="R46" si="26">F46+L46</f>
        <v>0</v>
      </c>
      <c r="S46" s="8">
        <f t="shared" ref="S46" si="27">G46+M46</f>
        <v>3</v>
      </c>
      <c r="T46" s="8">
        <f t="shared" ref="T46" si="28">H46+N46</f>
        <v>3</v>
      </c>
      <c r="U46" s="30" t="s">
        <v>542</v>
      </c>
      <c r="V46" s="30" t="s">
        <v>542</v>
      </c>
      <c r="X46" s="8" t="s">
        <v>547</v>
      </c>
    </row>
    <row r="47" spans="1:24" x14ac:dyDescent="0.2">
      <c r="A47" s="10" t="s">
        <v>31</v>
      </c>
      <c r="B47" s="9">
        <v>1</v>
      </c>
      <c r="I47" s="8">
        <f>SUM(J47:L47)</f>
        <v>1</v>
      </c>
      <c r="J47" s="8">
        <v>0</v>
      </c>
      <c r="K47" s="8">
        <v>0</v>
      </c>
      <c r="L47" s="8">
        <v>1</v>
      </c>
      <c r="M47" s="8">
        <v>1</v>
      </c>
      <c r="N47" s="8">
        <v>2</v>
      </c>
      <c r="O47" s="8">
        <f t="shared" si="17"/>
        <v>1</v>
      </c>
      <c r="P47" s="8">
        <f t="shared" si="18"/>
        <v>0</v>
      </c>
      <c r="Q47" s="8">
        <f t="shared" si="19"/>
        <v>0</v>
      </c>
      <c r="R47" s="8">
        <f t="shared" si="20"/>
        <v>1</v>
      </c>
      <c r="S47" s="8">
        <f t="shared" si="21"/>
        <v>1</v>
      </c>
      <c r="T47" s="8">
        <f t="shared" si="22"/>
        <v>2</v>
      </c>
      <c r="U47" s="30" t="s">
        <v>433</v>
      </c>
      <c r="V47" s="30" t="s">
        <v>433</v>
      </c>
    </row>
    <row r="48" spans="1:24" x14ac:dyDescent="0.2">
      <c r="A48" s="10" t="s">
        <v>271</v>
      </c>
      <c r="B48" s="9">
        <v>2</v>
      </c>
      <c r="C48" s="8">
        <f>SUM(D48:F48)</f>
        <v>2</v>
      </c>
      <c r="D48" s="8">
        <v>2</v>
      </c>
      <c r="E48" s="8">
        <v>0</v>
      </c>
      <c r="F48" s="8">
        <v>0</v>
      </c>
      <c r="G48" s="8">
        <v>6</v>
      </c>
      <c r="H48" s="8">
        <v>0</v>
      </c>
      <c r="O48" s="8">
        <f t="shared" ref="O48" si="29">C48+I48</f>
        <v>2</v>
      </c>
      <c r="P48" s="8">
        <f t="shared" ref="P48" si="30">D48+J48</f>
        <v>2</v>
      </c>
      <c r="Q48" s="8">
        <f t="shared" ref="Q48" si="31">E48+K48</f>
        <v>0</v>
      </c>
      <c r="R48" s="8">
        <f t="shared" ref="R48" si="32">F48+L48</f>
        <v>0</v>
      </c>
      <c r="S48" s="8">
        <f t="shared" ref="S48" si="33">G48+M48</f>
        <v>6</v>
      </c>
      <c r="T48" s="8">
        <f t="shared" ref="T48" si="34">H48+N48</f>
        <v>0</v>
      </c>
      <c r="U48" s="30" t="s">
        <v>549</v>
      </c>
      <c r="V48" s="30" t="s">
        <v>607</v>
      </c>
    </row>
    <row r="49" spans="1:24" x14ac:dyDescent="0.2">
      <c r="A49" s="10" t="s">
        <v>273</v>
      </c>
      <c r="B49" s="9">
        <v>1</v>
      </c>
      <c r="C49" s="8">
        <f>SUM(D49:F49)</f>
        <v>1</v>
      </c>
      <c r="D49" s="8">
        <v>0</v>
      </c>
      <c r="E49" s="8">
        <v>0</v>
      </c>
      <c r="F49" s="8">
        <v>1</v>
      </c>
      <c r="G49" s="8">
        <v>0</v>
      </c>
      <c r="H49" s="8">
        <v>1</v>
      </c>
      <c r="O49" s="8">
        <f t="shared" si="17"/>
        <v>1</v>
      </c>
      <c r="P49" s="8">
        <f t="shared" si="18"/>
        <v>0</v>
      </c>
      <c r="Q49" s="8">
        <f t="shared" si="19"/>
        <v>0</v>
      </c>
      <c r="R49" s="8">
        <f t="shared" si="20"/>
        <v>1</v>
      </c>
      <c r="S49" s="8">
        <f t="shared" si="21"/>
        <v>0</v>
      </c>
      <c r="T49" s="8">
        <f t="shared" si="22"/>
        <v>1</v>
      </c>
      <c r="U49" s="30" t="s">
        <v>438</v>
      </c>
      <c r="V49" s="30" t="s">
        <v>438</v>
      </c>
    </row>
    <row r="50" spans="1:24" x14ac:dyDescent="0.2">
      <c r="A50" s="10" t="s">
        <v>478</v>
      </c>
      <c r="B50" s="9">
        <v>1</v>
      </c>
      <c r="C50" s="8">
        <f>SUM(D50:F50)</f>
        <v>1</v>
      </c>
      <c r="D50" s="8">
        <v>1</v>
      </c>
      <c r="E50" s="8">
        <v>0</v>
      </c>
      <c r="F50" s="8">
        <v>0</v>
      </c>
      <c r="G50" s="8">
        <v>1</v>
      </c>
      <c r="H50" s="8">
        <v>0</v>
      </c>
      <c r="O50" s="8">
        <f t="shared" ref="O50:O51" si="35">C50+I50</f>
        <v>1</v>
      </c>
      <c r="P50" s="8">
        <f t="shared" ref="P50:P51" si="36">D50+J50</f>
        <v>1</v>
      </c>
      <c r="Q50" s="8">
        <f t="shared" ref="Q50:Q51" si="37">E50+K50</f>
        <v>0</v>
      </c>
      <c r="R50" s="8">
        <f t="shared" ref="R50:R51" si="38">F50+L50</f>
        <v>0</v>
      </c>
      <c r="S50" s="8">
        <f t="shared" ref="S50:S51" si="39">G50+M50</f>
        <v>1</v>
      </c>
      <c r="T50" s="8">
        <f t="shared" ref="T50:T51" si="40">H50+N50</f>
        <v>0</v>
      </c>
      <c r="U50" s="30" t="s">
        <v>467</v>
      </c>
      <c r="V50" s="30" t="s">
        <v>467</v>
      </c>
    </row>
    <row r="51" spans="1:24" x14ac:dyDescent="0.2">
      <c r="A51" s="10" t="s">
        <v>473</v>
      </c>
      <c r="B51" s="9">
        <v>1</v>
      </c>
      <c r="I51" s="8">
        <f>SUM(J51:L51)</f>
        <v>1</v>
      </c>
      <c r="J51" s="8">
        <v>0</v>
      </c>
      <c r="K51" s="8">
        <v>0</v>
      </c>
      <c r="L51" s="8">
        <v>1</v>
      </c>
      <c r="M51" s="8">
        <v>1</v>
      </c>
      <c r="N51" s="8">
        <v>3</v>
      </c>
      <c r="O51" s="8">
        <f t="shared" si="35"/>
        <v>1</v>
      </c>
      <c r="P51" s="8">
        <f t="shared" si="36"/>
        <v>0</v>
      </c>
      <c r="Q51" s="8">
        <f t="shared" si="37"/>
        <v>0</v>
      </c>
      <c r="R51" s="8">
        <f t="shared" si="38"/>
        <v>1</v>
      </c>
      <c r="S51" s="8">
        <f t="shared" si="39"/>
        <v>1</v>
      </c>
      <c r="T51" s="8">
        <f t="shared" si="40"/>
        <v>3</v>
      </c>
      <c r="U51" s="30" t="s">
        <v>549</v>
      </c>
      <c r="V51" s="30" t="s">
        <v>549</v>
      </c>
    </row>
    <row r="52" spans="1:24" x14ac:dyDescent="0.2">
      <c r="A52" s="10" t="s">
        <v>278</v>
      </c>
      <c r="B52" s="9">
        <v>1</v>
      </c>
      <c r="I52" s="8">
        <f>SUM(J52:L52)</f>
        <v>1</v>
      </c>
      <c r="J52" s="8">
        <v>0</v>
      </c>
      <c r="K52" s="8">
        <v>0</v>
      </c>
      <c r="L52" s="8">
        <v>1</v>
      </c>
      <c r="M52" s="8">
        <v>0</v>
      </c>
      <c r="N52" s="8">
        <v>3</v>
      </c>
      <c r="O52" s="8">
        <f t="shared" si="17"/>
        <v>1</v>
      </c>
      <c r="P52" s="8">
        <f t="shared" si="18"/>
        <v>0</v>
      </c>
      <c r="Q52" s="8">
        <f t="shared" si="19"/>
        <v>0</v>
      </c>
      <c r="R52" s="8">
        <f t="shared" si="20"/>
        <v>1</v>
      </c>
      <c r="S52" s="8">
        <f t="shared" si="21"/>
        <v>0</v>
      </c>
      <c r="T52" s="8">
        <f t="shared" si="22"/>
        <v>3</v>
      </c>
      <c r="U52" s="30" t="s">
        <v>395</v>
      </c>
      <c r="V52" s="30" t="s">
        <v>395</v>
      </c>
    </row>
    <row r="53" spans="1:24" x14ac:dyDescent="0.2">
      <c r="A53" s="10" t="s">
        <v>612</v>
      </c>
      <c r="B53" s="9">
        <v>1</v>
      </c>
      <c r="C53" s="8">
        <f>SUM(D53:F53)</f>
        <v>1</v>
      </c>
      <c r="D53" s="8">
        <v>0</v>
      </c>
      <c r="E53" s="8">
        <v>1</v>
      </c>
      <c r="F53" s="8">
        <v>0</v>
      </c>
      <c r="G53" s="8">
        <v>1</v>
      </c>
      <c r="H53" s="8">
        <v>1</v>
      </c>
      <c r="O53" s="8">
        <f t="shared" ref="O53" si="41">C53+I53</f>
        <v>1</v>
      </c>
      <c r="P53" s="8">
        <f t="shared" ref="P53" si="42">D53+J53</f>
        <v>0</v>
      </c>
      <c r="Q53" s="8">
        <f t="shared" ref="Q53" si="43">E53+K53</f>
        <v>1</v>
      </c>
      <c r="R53" s="8">
        <f t="shared" ref="R53" si="44">F53+L53</f>
        <v>0</v>
      </c>
      <c r="S53" s="8">
        <f t="shared" ref="S53" si="45">G53+M53</f>
        <v>1</v>
      </c>
      <c r="T53" s="8">
        <f t="shared" ref="T53" si="46">H53+N53</f>
        <v>1</v>
      </c>
      <c r="U53" s="30" t="s">
        <v>607</v>
      </c>
      <c r="V53" s="30" t="s">
        <v>607</v>
      </c>
      <c r="X53" s="8" t="s">
        <v>613</v>
      </c>
    </row>
    <row r="54" spans="1:24" x14ac:dyDescent="0.2">
      <c r="A54" s="10" t="s">
        <v>495</v>
      </c>
      <c r="B54" s="9">
        <v>1</v>
      </c>
      <c r="C54" s="8">
        <f>SUM(D54:F54)</f>
        <v>1</v>
      </c>
      <c r="D54" s="8">
        <v>1</v>
      </c>
      <c r="E54" s="8">
        <v>0</v>
      </c>
      <c r="F54" s="8">
        <v>0</v>
      </c>
      <c r="G54" s="8">
        <v>3</v>
      </c>
      <c r="H54" s="8">
        <v>1</v>
      </c>
      <c r="O54" s="8">
        <f t="shared" ref="O54" si="47">C54+I54</f>
        <v>1</v>
      </c>
      <c r="P54" s="8">
        <f t="shared" ref="P54" si="48">D54+J54</f>
        <v>1</v>
      </c>
      <c r="Q54" s="8">
        <f t="shared" ref="Q54" si="49">E54+K54</f>
        <v>0</v>
      </c>
      <c r="R54" s="8">
        <f t="shared" ref="R54" si="50">F54+L54</f>
        <v>0</v>
      </c>
      <c r="S54" s="8">
        <f t="shared" ref="S54" si="51">G54+M54</f>
        <v>3</v>
      </c>
      <c r="T54" s="8">
        <f t="shared" ref="T54" si="52">H54+N54</f>
        <v>1</v>
      </c>
      <c r="U54" s="30" t="s">
        <v>481</v>
      </c>
      <c r="V54" s="30" t="s">
        <v>481</v>
      </c>
    </row>
    <row r="55" spans="1:24" x14ac:dyDescent="0.2">
      <c r="A55" s="10" t="s">
        <v>450</v>
      </c>
      <c r="B55" s="9">
        <v>1</v>
      </c>
      <c r="C55" s="8">
        <f>SUM(D55:F55)</f>
        <v>1</v>
      </c>
      <c r="D55" s="8">
        <v>1</v>
      </c>
      <c r="E55" s="8">
        <v>0</v>
      </c>
      <c r="F55" s="8">
        <v>0</v>
      </c>
      <c r="G55" s="8">
        <v>1</v>
      </c>
      <c r="H55" s="8">
        <v>0</v>
      </c>
      <c r="O55" s="8">
        <f t="shared" si="17"/>
        <v>1</v>
      </c>
      <c r="P55" s="8">
        <f t="shared" si="18"/>
        <v>1</v>
      </c>
      <c r="Q55" s="8">
        <f t="shared" si="19"/>
        <v>0</v>
      </c>
      <c r="R55" s="8">
        <f t="shared" si="20"/>
        <v>0</v>
      </c>
      <c r="S55" s="8">
        <f t="shared" si="21"/>
        <v>1</v>
      </c>
      <c r="T55" s="8">
        <f t="shared" si="22"/>
        <v>0</v>
      </c>
      <c r="U55" s="30" t="s">
        <v>433</v>
      </c>
      <c r="V55" s="30" t="s">
        <v>433</v>
      </c>
    </row>
    <row r="56" spans="1:24" x14ac:dyDescent="0.2">
      <c r="A56" s="10" t="s">
        <v>399</v>
      </c>
      <c r="B56" s="9">
        <v>1</v>
      </c>
      <c r="I56" s="8">
        <f t="shared" ref="I56" si="53">SUM(J56:L56)</f>
        <v>1</v>
      </c>
      <c r="J56" s="8">
        <v>0</v>
      </c>
      <c r="K56" s="8">
        <v>1</v>
      </c>
      <c r="L56" s="8">
        <v>0</v>
      </c>
      <c r="M56" s="8">
        <v>1</v>
      </c>
      <c r="N56" s="8">
        <v>1</v>
      </c>
      <c r="O56" s="8">
        <f t="shared" si="17"/>
        <v>1</v>
      </c>
      <c r="P56" s="8">
        <f t="shared" si="18"/>
        <v>0</v>
      </c>
      <c r="Q56" s="8">
        <f t="shared" si="19"/>
        <v>1</v>
      </c>
      <c r="R56" s="8">
        <f t="shared" si="20"/>
        <v>0</v>
      </c>
      <c r="S56" s="8">
        <f t="shared" si="21"/>
        <v>1</v>
      </c>
      <c r="T56" s="8">
        <f t="shared" si="22"/>
        <v>1</v>
      </c>
      <c r="U56" s="30" t="s">
        <v>549</v>
      </c>
      <c r="V56" s="30" t="s">
        <v>549</v>
      </c>
      <c r="X56" s="8" t="s">
        <v>613</v>
      </c>
    </row>
    <row r="57" spans="1:24" x14ac:dyDescent="0.2">
      <c r="A57" s="10" t="s">
        <v>419</v>
      </c>
      <c r="B57" s="9">
        <v>1</v>
      </c>
      <c r="C57" s="8">
        <f>SUM(D57:F57)</f>
        <v>1</v>
      </c>
      <c r="D57" s="8">
        <v>1</v>
      </c>
      <c r="E57" s="8">
        <v>0</v>
      </c>
      <c r="F57" s="8">
        <v>0</v>
      </c>
      <c r="G57" s="8">
        <v>1</v>
      </c>
      <c r="H57" s="8">
        <v>0</v>
      </c>
      <c r="O57" s="8">
        <f t="shared" ref="O57:T57" si="54">C57+I57</f>
        <v>1</v>
      </c>
      <c r="P57" s="8">
        <f t="shared" si="54"/>
        <v>1</v>
      </c>
      <c r="Q57" s="8">
        <f t="shared" si="54"/>
        <v>0</v>
      </c>
      <c r="R57" s="8">
        <f t="shared" si="54"/>
        <v>0</v>
      </c>
      <c r="S57" s="8">
        <f t="shared" si="54"/>
        <v>1</v>
      </c>
      <c r="T57" s="8">
        <f t="shared" si="54"/>
        <v>0</v>
      </c>
      <c r="U57" s="30" t="s">
        <v>445</v>
      </c>
      <c r="V57" s="30" t="s">
        <v>445</v>
      </c>
    </row>
    <row r="58" spans="1:24" x14ac:dyDescent="0.2">
      <c r="A58" s="10" t="s">
        <v>421</v>
      </c>
      <c r="B58" s="9">
        <v>1</v>
      </c>
      <c r="I58" s="8">
        <f>SUM(J58:L58)</f>
        <v>1</v>
      </c>
      <c r="J58" s="8">
        <v>1</v>
      </c>
      <c r="K58" s="8">
        <v>0</v>
      </c>
      <c r="L58" s="8">
        <v>0</v>
      </c>
      <c r="M58" s="8">
        <v>2</v>
      </c>
      <c r="N58" s="8">
        <v>0</v>
      </c>
      <c r="O58" s="8">
        <f t="shared" si="17"/>
        <v>1</v>
      </c>
      <c r="P58" s="8">
        <f t="shared" si="18"/>
        <v>1</v>
      </c>
      <c r="Q58" s="8">
        <f t="shared" si="19"/>
        <v>0</v>
      </c>
      <c r="R58" s="8">
        <f t="shared" si="20"/>
        <v>0</v>
      </c>
      <c r="S58" s="8">
        <f t="shared" si="21"/>
        <v>2</v>
      </c>
      <c r="T58" s="8">
        <f t="shared" si="22"/>
        <v>0</v>
      </c>
      <c r="U58" s="30" t="s">
        <v>417</v>
      </c>
      <c r="V58" s="30" t="s">
        <v>417</v>
      </c>
    </row>
    <row r="59" spans="1:24" x14ac:dyDescent="0.2">
      <c r="A59" s="10" t="s">
        <v>407</v>
      </c>
      <c r="B59" s="9">
        <v>1</v>
      </c>
      <c r="C59" s="8">
        <f>SUM(D59:F59)</f>
        <v>1</v>
      </c>
      <c r="D59" s="8">
        <v>0</v>
      </c>
      <c r="E59" s="8">
        <v>1</v>
      </c>
      <c r="F59" s="8">
        <v>0</v>
      </c>
      <c r="G59" s="8">
        <v>1</v>
      </c>
      <c r="H59" s="8">
        <v>1</v>
      </c>
      <c r="I59" s="8">
        <f>SUM(J59:L59)</f>
        <v>1</v>
      </c>
      <c r="J59" s="8">
        <v>1</v>
      </c>
      <c r="K59" s="8">
        <v>0</v>
      </c>
      <c r="L59" s="8">
        <v>0</v>
      </c>
      <c r="M59" s="8">
        <v>4</v>
      </c>
      <c r="N59" s="8">
        <v>1</v>
      </c>
      <c r="O59" s="8">
        <f t="shared" si="17"/>
        <v>2</v>
      </c>
      <c r="P59" s="8">
        <f t="shared" si="18"/>
        <v>1</v>
      </c>
      <c r="Q59" s="8">
        <f t="shared" si="19"/>
        <v>1</v>
      </c>
      <c r="R59" s="8">
        <f t="shared" si="20"/>
        <v>0</v>
      </c>
      <c r="S59" s="8">
        <f t="shared" si="21"/>
        <v>5</v>
      </c>
      <c r="T59" s="8">
        <f t="shared" si="22"/>
        <v>2</v>
      </c>
      <c r="U59" s="30" t="s">
        <v>417</v>
      </c>
      <c r="V59" s="30" t="s">
        <v>417</v>
      </c>
    </row>
    <row r="60" spans="1:24" x14ac:dyDescent="0.2">
      <c r="A60" s="10" t="s">
        <v>86</v>
      </c>
      <c r="B60" s="9">
        <v>1</v>
      </c>
      <c r="I60" s="8">
        <f>SUM(J60:L60)</f>
        <v>1</v>
      </c>
      <c r="J60" s="8">
        <v>1</v>
      </c>
      <c r="K60" s="8">
        <v>0</v>
      </c>
      <c r="L60" s="8">
        <v>0</v>
      </c>
      <c r="M60" s="8">
        <v>1</v>
      </c>
      <c r="N60" s="8">
        <v>0</v>
      </c>
      <c r="O60" s="8">
        <f t="shared" si="17"/>
        <v>1</v>
      </c>
      <c r="P60" s="8">
        <f t="shared" si="18"/>
        <v>1</v>
      </c>
      <c r="Q60" s="8">
        <f t="shared" si="19"/>
        <v>0</v>
      </c>
      <c r="R60" s="8">
        <f t="shared" si="20"/>
        <v>0</v>
      </c>
      <c r="S60" s="8">
        <f t="shared" si="21"/>
        <v>1</v>
      </c>
      <c r="T60" s="8">
        <f t="shared" si="22"/>
        <v>0</v>
      </c>
      <c r="U60" s="30" t="s">
        <v>445</v>
      </c>
      <c r="V60" s="30" t="s">
        <v>445</v>
      </c>
    </row>
    <row r="61" spans="1:24" x14ac:dyDescent="0.2">
      <c r="A61" s="10" t="s">
        <v>476</v>
      </c>
      <c r="B61" s="9">
        <v>1</v>
      </c>
      <c r="I61" s="8">
        <f>SUM(J61:L61)</f>
        <v>1</v>
      </c>
      <c r="J61" s="8">
        <v>1</v>
      </c>
      <c r="K61" s="8">
        <v>0</v>
      </c>
      <c r="L61" s="8">
        <v>0</v>
      </c>
      <c r="M61" s="8">
        <v>2</v>
      </c>
      <c r="N61" s="8">
        <v>1</v>
      </c>
      <c r="O61" s="8">
        <f t="shared" ref="O61:O62" si="55">C61+I61</f>
        <v>1</v>
      </c>
      <c r="P61" s="8">
        <f t="shared" ref="P61:P62" si="56">D61+J61</f>
        <v>1</v>
      </c>
      <c r="Q61" s="8">
        <f t="shared" ref="Q61:Q62" si="57">E61+K61</f>
        <v>0</v>
      </c>
      <c r="R61" s="8">
        <f t="shared" ref="R61:R62" si="58">F61+L61</f>
        <v>0</v>
      </c>
      <c r="S61" s="8">
        <f t="shared" ref="S61:S62" si="59">G61+M61</f>
        <v>2</v>
      </c>
      <c r="T61" s="8">
        <f t="shared" ref="T61:T62" si="60">H61+N61</f>
        <v>1</v>
      </c>
      <c r="U61" s="30" t="s">
        <v>467</v>
      </c>
      <c r="V61" s="30" t="s">
        <v>467</v>
      </c>
    </row>
    <row r="62" spans="1:24" x14ac:dyDescent="0.2">
      <c r="A62" s="10" t="s">
        <v>485</v>
      </c>
      <c r="B62" s="9">
        <v>1</v>
      </c>
      <c r="I62" s="8">
        <f>SUM(J62:L62)</f>
        <v>1</v>
      </c>
      <c r="J62" s="8">
        <v>0</v>
      </c>
      <c r="K62" s="8">
        <v>0</v>
      </c>
      <c r="L62" s="8">
        <v>1</v>
      </c>
      <c r="M62" s="8">
        <v>1</v>
      </c>
      <c r="N62" s="8">
        <v>2</v>
      </c>
      <c r="O62" s="8">
        <f t="shared" si="55"/>
        <v>1</v>
      </c>
      <c r="P62" s="8">
        <f t="shared" si="56"/>
        <v>0</v>
      </c>
      <c r="Q62" s="8">
        <f t="shared" si="57"/>
        <v>0</v>
      </c>
      <c r="R62" s="8">
        <f t="shared" si="58"/>
        <v>1</v>
      </c>
      <c r="S62" s="8">
        <f t="shared" si="59"/>
        <v>1</v>
      </c>
      <c r="T62" s="8">
        <f t="shared" si="60"/>
        <v>2</v>
      </c>
      <c r="U62" s="30" t="s">
        <v>496</v>
      </c>
      <c r="V62" s="30" t="s">
        <v>496</v>
      </c>
    </row>
    <row r="63" spans="1:24" x14ac:dyDescent="0.2">
      <c r="A63" s="10" t="s">
        <v>426</v>
      </c>
      <c r="B63" s="9">
        <v>1</v>
      </c>
      <c r="C63" s="8">
        <f>SUM(D63:F63)</f>
        <v>1</v>
      </c>
      <c r="D63" s="8">
        <v>1</v>
      </c>
      <c r="E63" s="8">
        <v>0</v>
      </c>
      <c r="F63" s="8">
        <v>0</v>
      </c>
      <c r="G63" s="8">
        <v>2</v>
      </c>
      <c r="H63" s="8">
        <v>0</v>
      </c>
      <c r="O63" s="8">
        <f t="shared" si="17"/>
        <v>1</v>
      </c>
      <c r="P63" s="8">
        <f t="shared" si="18"/>
        <v>1</v>
      </c>
      <c r="Q63" s="8">
        <f t="shared" si="19"/>
        <v>0</v>
      </c>
      <c r="R63" s="8">
        <f t="shared" si="20"/>
        <v>0</v>
      </c>
      <c r="S63" s="8">
        <f t="shared" si="21"/>
        <v>2</v>
      </c>
      <c r="T63" s="8">
        <f t="shared" si="22"/>
        <v>0</v>
      </c>
      <c r="U63" s="30" t="s">
        <v>429</v>
      </c>
      <c r="V63" s="30" t="s">
        <v>429</v>
      </c>
    </row>
    <row r="64" spans="1:24" x14ac:dyDescent="0.2">
      <c r="A64" s="10" t="s">
        <v>449</v>
      </c>
      <c r="B64" s="9">
        <v>1</v>
      </c>
      <c r="C64" s="8">
        <f>SUM(D64:F64)</f>
        <v>1</v>
      </c>
      <c r="D64" s="8">
        <v>1</v>
      </c>
      <c r="E64" s="8">
        <v>0</v>
      </c>
      <c r="F64" s="8">
        <v>0</v>
      </c>
      <c r="G64" s="8">
        <v>3</v>
      </c>
      <c r="H64" s="8">
        <v>1</v>
      </c>
      <c r="I64" s="8">
        <f t="shared" ref="I64:I81" si="61">SUM(J64:L64)</f>
        <v>1</v>
      </c>
      <c r="J64" s="8">
        <v>0</v>
      </c>
      <c r="K64" s="8">
        <v>1</v>
      </c>
      <c r="L64" s="8">
        <v>0</v>
      </c>
      <c r="M64" s="8">
        <v>0</v>
      </c>
      <c r="N64" s="8">
        <v>0</v>
      </c>
      <c r="O64" s="8">
        <f t="shared" si="17"/>
        <v>2</v>
      </c>
      <c r="P64" s="8">
        <f t="shared" si="18"/>
        <v>1</v>
      </c>
      <c r="Q64" s="8">
        <f t="shared" si="19"/>
        <v>1</v>
      </c>
      <c r="R64" s="8">
        <f t="shared" si="20"/>
        <v>0</v>
      </c>
      <c r="S64" s="8">
        <f t="shared" si="21"/>
        <v>3</v>
      </c>
      <c r="T64" s="8">
        <f t="shared" si="22"/>
        <v>1</v>
      </c>
      <c r="U64" s="30" t="s">
        <v>433</v>
      </c>
      <c r="V64" s="30" t="s">
        <v>433</v>
      </c>
    </row>
    <row r="65" spans="1:24" x14ac:dyDescent="0.2">
      <c r="A65" s="10" t="s">
        <v>391</v>
      </c>
      <c r="B65" s="9">
        <v>3</v>
      </c>
      <c r="C65" s="8">
        <f>SUM(D65:F65)</f>
        <v>1</v>
      </c>
      <c r="D65" s="8">
        <v>0</v>
      </c>
      <c r="E65" s="8">
        <v>1</v>
      </c>
      <c r="F65" s="8">
        <v>0</v>
      </c>
      <c r="G65" s="8">
        <v>1</v>
      </c>
      <c r="H65" s="8">
        <v>1</v>
      </c>
      <c r="I65" s="8">
        <f t="shared" si="61"/>
        <v>3</v>
      </c>
      <c r="J65" s="8">
        <v>1</v>
      </c>
      <c r="K65" s="8">
        <v>1</v>
      </c>
      <c r="L65" s="8">
        <v>1</v>
      </c>
      <c r="M65" s="8">
        <v>5</v>
      </c>
      <c r="N65" s="8">
        <v>4</v>
      </c>
      <c r="O65" s="8">
        <f t="shared" si="17"/>
        <v>4</v>
      </c>
      <c r="P65" s="8">
        <f t="shared" si="18"/>
        <v>1</v>
      </c>
      <c r="Q65" s="8">
        <f t="shared" si="19"/>
        <v>2</v>
      </c>
      <c r="R65" s="8">
        <f t="shared" si="20"/>
        <v>1</v>
      </c>
      <c r="S65" s="8">
        <f t="shared" si="21"/>
        <v>6</v>
      </c>
      <c r="T65" s="8">
        <f t="shared" si="22"/>
        <v>5</v>
      </c>
      <c r="U65" s="30" t="s">
        <v>429</v>
      </c>
      <c r="V65" s="30" t="s">
        <v>496</v>
      </c>
      <c r="X65" s="8" t="s">
        <v>504</v>
      </c>
    </row>
    <row r="66" spans="1:24" x14ac:dyDescent="0.2">
      <c r="A66" s="10" t="s">
        <v>99</v>
      </c>
      <c r="B66" s="9">
        <v>1</v>
      </c>
      <c r="C66" s="8">
        <f>SUM(D66:F66)</f>
        <v>1</v>
      </c>
      <c r="D66" s="8">
        <v>1</v>
      </c>
      <c r="E66" s="8">
        <v>0</v>
      </c>
      <c r="F66" s="8">
        <v>0</v>
      </c>
      <c r="G66" s="8">
        <v>2</v>
      </c>
      <c r="H66" s="8">
        <v>1</v>
      </c>
      <c r="I66" s="8">
        <f>SUM(J66:L66)</f>
        <v>1</v>
      </c>
      <c r="J66" s="8">
        <v>0</v>
      </c>
      <c r="K66" s="8">
        <v>1</v>
      </c>
      <c r="L66" s="8">
        <v>0</v>
      </c>
      <c r="M66" s="8">
        <v>1</v>
      </c>
      <c r="N66" s="8">
        <v>1</v>
      </c>
      <c r="O66" s="8">
        <f t="shared" si="17"/>
        <v>2</v>
      </c>
      <c r="P66" s="8">
        <f t="shared" si="18"/>
        <v>1</v>
      </c>
      <c r="Q66" s="8">
        <f t="shared" si="19"/>
        <v>1</v>
      </c>
      <c r="R66" s="8">
        <f t="shared" si="20"/>
        <v>0</v>
      </c>
      <c r="S66" s="8">
        <f t="shared" si="21"/>
        <v>3</v>
      </c>
      <c r="T66" s="8">
        <f t="shared" si="22"/>
        <v>2</v>
      </c>
      <c r="U66" s="30" t="s">
        <v>467</v>
      </c>
      <c r="V66" s="30" t="s">
        <v>467</v>
      </c>
      <c r="X66" s="33" t="s">
        <v>506</v>
      </c>
    </row>
    <row r="67" spans="1:24" x14ac:dyDescent="0.2">
      <c r="A67" s="10" t="s">
        <v>101</v>
      </c>
      <c r="B67" s="9">
        <v>1</v>
      </c>
      <c r="C67" s="8">
        <f>SUM(D67:F67)</f>
        <v>1</v>
      </c>
      <c r="D67" s="8">
        <v>1</v>
      </c>
      <c r="E67" s="8">
        <v>0</v>
      </c>
      <c r="F67" s="8">
        <v>0</v>
      </c>
      <c r="G67" s="8">
        <v>1</v>
      </c>
      <c r="H67" s="8">
        <v>0</v>
      </c>
      <c r="I67" s="8">
        <f>SUM(J67:L67)</f>
        <v>1</v>
      </c>
      <c r="J67" s="8">
        <v>0</v>
      </c>
      <c r="K67" s="8">
        <v>1</v>
      </c>
      <c r="L67" s="8">
        <v>0</v>
      </c>
      <c r="M67" s="8">
        <v>1</v>
      </c>
      <c r="N67" s="8">
        <v>1</v>
      </c>
      <c r="O67" s="8">
        <f t="shared" ref="O67:T69" si="62">C67+I67</f>
        <v>2</v>
      </c>
      <c r="P67" s="8">
        <f t="shared" si="62"/>
        <v>1</v>
      </c>
      <c r="Q67" s="8">
        <f t="shared" si="62"/>
        <v>1</v>
      </c>
      <c r="R67" s="8">
        <f t="shared" si="62"/>
        <v>0</v>
      </c>
      <c r="S67" s="8">
        <f t="shared" si="62"/>
        <v>2</v>
      </c>
      <c r="T67" s="8">
        <f t="shared" si="62"/>
        <v>1</v>
      </c>
      <c r="U67" s="30" t="s">
        <v>445</v>
      </c>
      <c r="V67" s="30" t="s">
        <v>445</v>
      </c>
      <c r="X67" s="33" t="s">
        <v>507</v>
      </c>
    </row>
    <row r="68" spans="1:24" x14ac:dyDescent="0.2">
      <c r="A68" s="10" t="s">
        <v>103</v>
      </c>
      <c r="B68" s="9">
        <v>1</v>
      </c>
      <c r="I68" s="8">
        <f t="shared" ref="I68:I69" si="63">SUM(J68:L68)</f>
        <v>1</v>
      </c>
      <c r="J68" s="8">
        <v>1</v>
      </c>
      <c r="K68" s="8">
        <v>0</v>
      </c>
      <c r="L68" s="8">
        <v>0</v>
      </c>
      <c r="M68" s="8">
        <v>3</v>
      </c>
      <c r="N68" s="8">
        <v>2</v>
      </c>
      <c r="O68" s="8">
        <f t="shared" si="62"/>
        <v>1</v>
      </c>
      <c r="P68" s="8">
        <f t="shared" si="62"/>
        <v>1</v>
      </c>
      <c r="Q68" s="8">
        <f t="shared" si="62"/>
        <v>0</v>
      </c>
      <c r="R68" s="8">
        <f t="shared" si="62"/>
        <v>0</v>
      </c>
      <c r="S68" s="8">
        <f t="shared" si="62"/>
        <v>3</v>
      </c>
      <c r="T68" s="8">
        <f t="shared" si="62"/>
        <v>2</v>
      </c>
      <c r="U68" s="30" t="s">
        <v>467</v>
      </c>
      <c r="V68" s="30" t="s">
        <v>467</v>
      </c>
      <c r="X68" s="34" t="s">
        <v>516</v>
      </c>
    </row>
    <row r="69" spans="1:24" x14ac:dyDescent="0.2">
      <c r="A69" s="10" t="s">
        <v>591</v>
      </c>
      <c r="B69" s="9">
        <v>1</v>
      </c>
      <c r="I69" s="8">
        <f t="shared" si="63"/>
        <v>1</v>
      </c>
      <c r="J69" s="8">
        <v>1</v>
      </c>
      <c r="K69" s="8">
        <v>0</v>
      </c>
      <c r="L69" s="8">
        <v>0</v>
      </c>
      <c r="M69" s="8">
        <v>1</v>
      </c>
      <c r="N69" s="8">
        <v>0</v>
      </c>
      <c r="O69" s="8">
        <f t="shared" si="62"/>
        <v>1</v>
      </c>
      <c r="P69" s="8">
        <f t="shared" si="62"/>
        <v>1</v>
      </c>
      <c r="Q69" s="8">
        <f t="shared" si="62"/>
        <v>0</v>
      </c>
      <c r="R69" s="8">
        <f t="shared" si="62"/>
        <v>0</v>
      </c>
      <c r="S69" s="8">
        <f t="shared" si="62"/>
        <v>1</v>
      </c>
      <c r="T69" s="8">
        <f t="shared" si="62"/>
        <v>0</v>
      </c>
      <c r="U69" s="30" t="s">
        <v>549</v>
      </c>
      <c r="V69" s="30" t="s">
        <v>549</v>
      </c>
    </row>
    <row r="70" spans="1:24" x14ac:dyDescent="0.2">
      <c r="A70" s="10" t="s">
        <v>294</v>
      </c>
      <c r="B70" s="9">
        <v>1</v>
      </c>
      <c r="I70" s="8">
        <f t="shared" si="61"/>
        <v>1</v>
      </c>
      <c r="J70" s="8">
        <v>0</v>
      </c>
      <c r="K70" s="8">
        <v>0</v>
      </c>
      <c r="L70" s="8">
        <v>1</v>
      </c>
      <c r="M70" s="8">
        <v>1</v>
      </c>
      <c r="N70" s="8">
        <v>2</v>
      </c>
      <c r="O70" s="8">
        <f t="shared" si="17"/>
        <v>1</v>
      </c>
      <c r="P70" s="8">
        <f t="shared" si="18"/>
        <v>0</v>
      </c>
      <c r="Q70" s="8">
        <f t="shared" si="19"/>
        <v>0</v>
      </c>
      <c r="R70" s="8">
        <f t="shared" si="20"/>
        <v>1</v>
      </c>
      <c r="S70" s="8">
        <f t="shared" si="21"/>
        <v>1</v>
      </c>
      <c r="T70" s="8">
        <f t="shared" si="22"/>
        <v>2</v>
      </c>
      <c r="U70" s="30" t="s">
        <v>413</v>
      </c>
      <c r="V70" s="30" t="s">
        <v>413</v>
      </c>
    </row>
    <row r="71" spans="1:24" x14ac:dyDescent="0.2">
      <c r="A71" s="10" t="s">
        <v>551</v>
      </c>
      <c r="B71" s="9">
        <v>1</v>
      </c>
      <c r="C71" s="8">
        <f>SUM(D71:F71)</f>
        <v>1</v>
      </c>
      <c r="D71" s="8">
        <v>1</v>
      </c>
      <c r="E71" s="8">
        <v>0</v>
      </c>
      <c r="F71" s="8">
        <v>0</v>
      </c>
      <c r="G71" s="8">
        <v>3</v>
      </c>
      <c r="H71" s="8">
        <v>2</v>
      </c>
      <c r="O71" s="8">
        <f t="shared" ref="O71" si="64">C71+I71</f>
        <v>1</v>
      </c>
      <c r="P71" s="8">
        <f t="shared" ref="P71" si="65">D71+J71</f>
        <v>1</v>
      </c>
      <c r="Q71" s="8">
        <f t="shared" ref="Q71" si="66">E71+K71</f>
        <v>0</v>
      </c>
      <c r="R71" s="8">
        <f t="shared" ref="R71" si="67">F71+L71</f>
        <v>0</v>
      </c>
      <c r="S71" s="8">
        <f t="shared" ref="S71" si="68">G71+M71</f>
        <v>3</v>
      </c>
      <c r="T71" s="8">
        <f t="shared" ref="T71" si="69">H71+N71</f>
        <v>2</v>
      </c>
      <c r="U71" s="30" t="s">
        <v>549</v>
      </c>
      <c r="V71" s="30" t="s">
        <v>549</v>
      </c>
    </row>
    <row r="72" spans="1:24" x14ac:dyDescent="0.2">
      <c r="A72" s="10" t="s">
        <v>114</v>
      </c>
      <c r="B72" s="9">
        <v>2</v>
      </c>
      <c r="C72" s="8">
        <f>SUM(D72:F72)</f>
        <v>1</v>
      </c>
      <c r="D72" s="8">
        <v>1</v>
      </c>
      <c r="E72" s="8">
        <v>0</v>
      </c>
      <c r="F72" s="8">
        <v>0</v>
      </c>
      <c r="G72" s="8">
        <v>1</v>
      </c>
      <c r="H72" s="8">
        <v>0</v>
      </c>
      <c r="I72" s="8">
        <f t="shared" si="61"/>
        <v>2</v>
      </c>
      <c r="J72" s="8">
        <v>1</v>
      </c>
      <c r="K72" s="8">
        <v>1</v>
      </c>
      <c r="L72" s="8">
        <v>0</v>
      </c>
      <c r="M72" s="8">
        <v>2</v>
      </c>
      <c r="N72" s="8">
        <v>0</v>
      </c>
      <c r="O72" s="8">
        <f t="shared" si="17"/>
        <v>3</v>
      </c>
      <c r="P72" s="8">
        <f t="shared" si="18"/>
        <v>2</v>
      </c>
      <c r="Q72" s="8">
        <f t="shared" si="19"/>
        <v>1</v>
      </c>
      <c r="R72" s="8">
        <f t="shared" si="20"/>
        <v>0</v>
      </c>
      <c r="S72" s="8">
        <f t="shared" si="21"/>
        <v>3</v>
      </c>
      <c r="T72" s="8">
        <f t="shared" si="22"/>
        <v>0</v>
      </c>
      <c r="U72" s="30" t="s">
        <v>433</v>
      </c>
      <c r="V72" s="30" t="s">
        <v>445</v>
      </c>
      <c r="X72" s="34" t="s">
        <v>515</v>
      </c>
    </row>
    <row r="73" spans="1:24" x14ac:dyDescent="0.2">
      <c r="A73" s="10" t="s">
        <v>403</v>
      </c>
      <c r="B73" s="9">
        <v>2</v>
      </c>
      <c r="C73" s="8">
        <f>SUM(D73:F73)</f>
        <v>1</v>
      </c>
      <c r="D73" s="8">
        <v>0</v>
      </c>
      <c r="E73" s="8">
        <v>0</v>
      </c>
      <c r="F73" s="8">
        <v>1</v>
      </c>
      <c r="G73" s="8">
        <v>1</v>
      </c>
      <c r="H73" s="8">
        <v>2</v>
      </c>
      <c r="I73" s="8">
        <f t="shared" si="61"/>
        <v>1</v>
      </c>
      <c r="J73" s="8">
        <v>1</v>
      </c>
      <c r="K73" s="8">
        <v>0</v>
      </c>
      <c r="L73" s="8">
        <v>0</v>
      </c>
      <c r="M73" s="8">
        <v>2</v>
      </c>
      <c r="N73" s="8">
        <v>0</v>
      </c>
      <c r="O73" s="8">
        <f t="shared" si="17"/>
        <v>2</v>
      </c>
      <c r="P73" s="8">
        <f t="shared" si="18"/>
        <v>1</v>
      </c>
      <c r="Q73" s="8">
        <f t="shared" si="19"/>
        <v>0</v>
      </c>
      <c r="R73" s="8">
        <f t="shared" si="20"/>
        <v>1</v>
      </c>
      <c r="S73" s="8">
        <f t="shared" si="21"/>
        <v>3</v>
      </c>
      <c r="T73" s="8">
        <f t="shared" si="22"/>
        <v>2</v>
      </c>
      <c r="U73" s="30" t="s">
        <v>408</v>
      </c>
      <c r="V73" s="30" t="s">
        <v>429</v>
      </c>
    </row>
    <row r="74" spans="1:24" x14ac:dyDescent="0.2">
      <c r="A74" s="10" t="s">
        <v>477</v>
      </c>
      <c r="B74" s="9">
        <v>1</v>
      </c>
      <c r="I74" s="8">
        <f t="shared" si="61"/>
        <v>1</v>
      </c>
      <c r="J74" s="8">
        <v>1</v>
      </c>
      <c r="K74" s="8">
        <v>0</v>
      </c>
      <c r="L74" s="8">
        <v>0</v>
      </c>
      <c r="M74" s="8">
        <v>3</v>
      </c>
      <c r="N74" s="8">
        <v>0</v>
      </c>
      <c r="O74" s="8">
        <f t="shared" ref="O74" si="70">C74+I74</f>
        <v>1</v>
      </c>
      <c r="P74" s="8">
        <f t="shared" ref="P74" si="71">D74+J74</f>
        <v>1</v>
      </c>
      <c r="Q74" s="8">
        <f t="shared" ref="Q74" si="72">E74+K74</f>
        <v>0</v>
      </c>
      <c r="R74" s="8">
        <f t="shared" ref="R74" si="73">F74+L74</f>
        <v>0</v>
      </c>
      <c r="S74" s="8">
        <f t="shared" ref="S74" si="74">G74+M74</f>
        <v>3</v>
      </c>
      <c r="T74" s="8">
        <f t="shared" ref="T74" si="75">H74+N74</f>
        <v>0</v>
      </c>
      <c r="U74" s="30" t="s">
        <v>467</v>
      </c>
      <c r="V74" s="30" t="s">
        <v>467</v>
      </c>
    </row>
    <row r="75" spans="1:24" x14ac:dyDescent="0.2">
      <c r="A75" s="10" t="s">
        <v>298</v>
      </c>
      <c r="B75" s="9">
        <v>1</v>
      </c>
      <c r="I75" s="8">
        <f t="shared" si="61"/>
        <v>1</v>
      </c>
      <c r="J75" s="8">
        <v>1</v>
      </c>
      <c r="K75" s="8">
        <v>0</v>
      </c>
      <c r="L75" s="8">
        <v>0</v>
      </c>
      <c r="M75" s="8">
        <v>2</v>
      </c>
      <c r="N75" s="8">
        <v>1</v>
      </c>
      <c r="O75" s="8">
        <f t="shared" si="17"/>
        <v>1</v>
      </c>
      <c r="P75" s="8">
        <f t="shared" si="18"/>
        <v>1</v>
      </c>
      <c r="Q75" s="8">
        <f t="shared" si="19"/>
        <v>0</v>
      </c>
      <c r="R75" s="8">
        <f t="shared" si="20"/>
        <v>0</v>
      </c>
      <c r="S75" s="8">
        <f t="shared" si="21"/>
        <v>2</v>
      </c>
      <c r="T75" s="8">
        <f t="shared" si="22"/>
        <v>1</v>
      </c>
      <c r="U75" s="30" t="s">
        <v>429</v>
      </c>
      <c r="V75" s="30" t="s">
        <v>429</v>
      </c>
    </row>
    <row r="76" spans="1:24" x14ac:dyDescent="0.2">
      <c r="A76" s="10" t="s">
        <v>377</v>
      </c>
      <c r="B76" s="9">
        <v>1</v>
      </c>
      <c r="I76" s="8">
        <f t="shared" si="61"/>
        <v>1</v>
      </c>
      <c r="J76" s="8">
        <v>1</v>
      </c>
      <c r="K76" s="8">
        <v>0</v>
      </c>
      <c r="L76" s="8">
        <v>0</v>
      </c>
      <c r="M76" s="8">
        <v>1</v>
      </c>
      <c r="N76" s="8">
        <v>0</v>
      </c>
      <c r="O76" s="8">
        <f t="shared" si="17"/>
        <v>1</v>
      </c>
      <c r="P76" s="8">
        <f t="shared" si="18"/>
        <v>1</v>
      </c>
      <c r="Q76" s="8">
        <f t="shared" si="19"/>
        <v>0</v>
      </c>
      <c r="R76" s="8">
        <f t="shared" si="20"/>
        <v>0</v>
      </c>
      <c r="S76" s="8">
        <f t="shared" si="21"/>
        <v>1</v>
      </c>
      <c r="T76" s="8">
        <f t="shared" si="22"/>
        <v>0</v>
      </c>
      <c r="U76" s="30" t="s">
        <v>417</v>
      </c>
      <c r="V76" s="30" t="s">
        <v>417</v>
      </c>
    </row>
    <row r="77" spans="1:24" x14ac:dyDescent="0.2">
      <c r="A77" s="10" t="s">
        <v>423</v>
      </c>
      <c r="B77" s="9">
        <v>1</v>
      </c>
      <c r="I77" s="8">
        <f t="shared" si="61"/>
        <v>1</v>
      </c>
      <c r="J77" s="8">
        <v>1</v>
      </c>
      <c r="K77" s="8">
        <v>0</v>
      </c>
      <c r="L77" s="8">
        <v>0</v>
      </c>
      <c r="M77" s="8">
        <v>6</v>
      </c>
      <c r="N77" s="8">
        <v>2</v>
      </c>
      <c r="O77" s="8">
        <f t="shared" si="17"/>
        <v>1</v>
      </c>
      <c r="P77" s="8">
        <f t="shared" si="18"/>
        <v>1</v>
      </c>
      <c r="Q77" s="8">
        <f t="shared" si="19"/>
        <v>0</v>
      </c>
      <c r="R77" s="8">
        <f t="shared" si="20"/>
        <v>0</v>
      </c>
      <c r="S77" s="8">
        <f t="shared" si="21"/>
        <v>6</v>
      </c>
      <c r="T77" s="8">
        <f t="shared" si="22"/>
        <v>2</v>
      </c>
      <c r="U77" s="30" t="s">
        <v>445</v>
      </c>
      <c r="V77" s="30" t="s">
        <v>445</v>
      </c>
    </row>
    <row r="78" spans="1:24" x14ac:dyDescent="0.2">
      <c r="A78" s="10" t="s">
        <v>592</v>
      </c>
      <c r="B78" s="9">
        <v>1</v>
      </c>
      <c r="C78" s="8">
        <f>SUM(D78:F78)</f>
        <v>1</v>
      </c>
      <c r="D78" s="8">
        <v>1</v>
      </c>
      <c r="E78" s="8">
        <v>0</v>
      </c>
      <c r="F78" s="8">
        <v>0</v>
      </c>
      <c r="G78" s="8">
        <v>1</v>
      </c>
      <c r="H78" s="8">
        <v>0</v>
      </c>
      <c r="O78" s="8">
        <f t="shared" si="17"/>
        <v>1</v>
      </c>
      <c r="P78" s="8">
        <f t="shared" si="18"/>
        <v>1</v>
      </c>
      <c r="Q78" s="8">
        <f t="shared" si="19"/>
        <v>0</v>
      </c>
      <c r="R78" s="8">
        <f t="shared" si="20"/>
        <v>0</v>
      </c>
      <c r="S78" s="8">
        <f t="shared" si="21"/>
        <v>1</v>
      </c>
      <c r="T78" s="8">
        <f t="shared" si="22"/>
        <v>0</v>
      </c>
      <c r="U78" s="30" t="s">
        <v>549</v>
      </c>
      <c r="V78" s="30" t="s">
        <v>549</v>
      </c>
    </row>
    <row r="79" spans="1:24" x14ac:dyDescent="0.2">
      <c r="A79" s="10" t="s">
        <v>451</v>
      </c>
      <c r="B79" s="9">
        <v>1</v>
      </c>
      <c r="C79" s="8">
        <f>SUM(D79:F79)</f>
        <v>1</v>
      </c>
      <c r="D79" s="8">
        <v>0</v>
      </c>
      <c r="E79" s="8">
        <v>1</v>
      </c>
      <c r="F79" s="8">
        <v>0</v>
      </c>
      <c r="G79" s="8">
        <v>2</v>
      </c>
      <c r="H79" s="8">
        <v>2</v>
      </c>
      <c r="I79" s="8">
        <f t="shared" si="61"/>
        <v>1</v>
      </c>
      <c r="J79" s="8">
        <v>1</v>
      </c>
      <c r="K79" s="8">
        <v>0</v>
      </c>
      <c r="L79" s="8">
        <v>0</v>
      </c>
      <c r="M79" s="8">
        <v>3</v>
      </c>
      <c r="N79" s="8">
        <v>0</v>
      </c>
      <c r="O79" s="8">
        <f t="shared" si="17"/>
        <v>2</v>
      </c>
      <c r="P79" s="8">
        <f t="shared" si="18"/>
        <v>1</v>
      </c>
      <c r="Q79" s="8">
        <f t="shared" si="19"/>
        <v>1</v>
      </c>
      <c r="R79" s="8">
        <f t="shared" si="20"/>
        <v>0</v>
      </c>
      <c r="S79" s="8">
        <f t="shared" si="21"/>
        <v>5</v>
      </c>
      <c r="T79" s="8">
        <f t="shared" si="22"/>
        <v>2</v>
      </c>
      <c r="U79" s="30" t="s">
        <v>445</v>
      </c>
      <c r="V79" s="30" t="s">
        <v>445</v>
      </c>
    </row>
    <row r="80" spans="1:24" x14ac:dyDescent="0.2">
      <c r="A80" s="10" t="s">
        <v>304</v>
      </c>
      <c r="B80" s="9">
        <v>1</v>
      </c>
      <c r="I80" s="8">
        <f t="shared" si="61"/>
        <v>1</v>
      </c>
      <c r="J80" s="8">
        <v>1</v>
      </c>
      <c r="K80" s="8">
        <v>0</v>
      </c>
      <c r="L80" s="8">
        <v>0</v>
      </c>
      <c r="M80" s="8">
        <v>2</v>
      </c>
      <c r="N80" s="8">
        <v>0</v>
      </c>
      <c r="O80" s="8">
        <f t="shared" ref="O80" si="76">C80+I80</f>
        <v>1</v>
      </c>
      <c r="P80" s="8">
        <f t="shared" ref="P80" si="77">D80+J80</f>
        <v>1</v>
      </c>
      <c r="Q80" s="8">
        <f t="shared" ref="Q80" si="78">E80+K80</f>
        <v>0</v>
      </c>
      <c r="R80" s="8">
        <f t="shared" ref="R80" si="79">F80+L80</f>
        <v>0</v>
      </c>
      <c r="S80" s="8">
        <f t="shared" ref="S80" si="80">G80+M80</f>
        <v>2</v>
      </c>
      <c r="T80" s="8">
        <f t="shared" ref="T80" si="81">H80+N80</f>
        <v>0</v>
      </c>
      <c r="U80" s="30" t="s">
        <v>607</v>
      </c>
      <c r="V80" s="30" t="s">
        <v>607</v>
      </c>
    </row>
    <row r="81" spans="1:24" x14ac:dyDescent="0.2">
      <c r="A81" s="10" t="s">
        <v>404</v>
      </c>
      <c r="B81" s="9">
        <v>1</v>
      </c>
      <c r="I81" s="8">
        <f t="shared" si="61"/>
        <v>1</v>
      </c>
      <c r="J81" s="8">
        <v>0</v>
      </c>
      <c r="K81" s="8">
        <v>0</v>
      </c>
      <c r="L81" s="8">
        <v>1</v>
      </c>
      <c r="M81" s="8">
        <v>0</v>
      </c>
      <c r="N81" s="8">
        <v>2</v>
      </c>
      <c r="O81" s="8">
        <f t="shared" si="17"/>
        <v>1</v>
      </c>
      <c r="P81" s="8">
        <f t="shared" si="18"/>
        <v>0</v>
      </c>
      <c r="Q81" s="8">
        <f t="shared" si="19"/>
        <v>0</v>
      </c>
      <c r="R81" s="8">
        <f t="shared" si="20"/>
        <v>1</v>
      </c>
      <c r="S81" s="8">
        <f t="shared" si="21"/>
        <v>0</v>
      </c>
      <c r="T81" s="8">
        <f t="shared" si="22"/>
        <v>2</v>
      </c>
      <c r="U81" s="30" t="s">
        <v>429</v>
      </c>
      <c r="V81" s="30" t="s">
        <v>429</v>
      </c>
      <c r="X81" s="35" t="s">
        <v>548</v>
      </c>
    </row>
    <row r="82" spans="1:24" x14ac:dyDescent="0.2">
      <c r="A82" s="10" t="s">
        <v>424</v>
      </c>
      <c r="B82" s="9">
        <v>1</v>
      </c>
      <c r="C82" s="8">
        <f>SUM(D82:F82)</f>
        <v>1</v>
      </c>
      <c r="D82" s="8">
        <v>1</v>
      </c>
      <c r="E82" s="8">
        <v>0</v>
      </c>
      <c r="F82" s="8">
        <v>0</v>
      </c>
      <c r="G82" s="8">
        <v>1</v>
      </c>
      <c r="H82" s="8">
        <v>0</v>
      </c>
      <c r="I82" s="8">
        <f t="shared" ref="I82" si="82">SUM(J82:L82)</f>
        <v>1</v>
      </c>
      <c r="J82" s="8">
        <v>0</v>
      </c>
      <c r="K82" s="8">
        <v>0</v>
      </c>
      <c r="L82" s="8">
        <v>1</v>
      </c>
      <c r="M82" s="8">
        <v>0</v>
      </c>
      <c r="N82" s="8">
        <v>2</v>
      </c>
      <c r="O82" s="8">
        <f t="shared" ref="O82" si="83">C82+I82</f>
        <v>2</v>
      </c>
      <c r="P82" s="8">
        <f t="shared" ref="P82" si="84">D82+J82</f>
        <v>1</v>
      </c>
      <c r="Q82" s="8">
        <f t="shared" ref="Q82" si="85">E82+K82</f>
        <v>0</v>
      </c>
      <c r="R82" s="8">
        <f t="shared" ref="R82" si="86">F82+L82</f>
        <v>1</v>
      </c>
      <c r="S82" s="8">
        <f t="shared" ref="S82" si="87">G82+M82</f>
        <v>1</v>
      </c>
      <c r="T82" s="8">
        <f t="shared" ref="T82" si="88">H82+N82</f>
        <v>2</v>
      </c>
      <c r="U82" s="30" t="s">
        <v>417</v>
      </c>
      <c r="V82" s="30" t="s">
        <v>417</v>
      </c>
      <c r="X82" s="33" t="s">
        <v>508</v>
      </c>
    </row>
    <row r="83" spans="1:24" x14ac:dyDescent="0.2">
      <c r="A83" s="10" t="s">
        <v>474</v>
      </c>
      <c r="B83" s="9">
        <v>1</v>
      </c>
      <c r="C83" s="8">
        <f>SUM(D83:F83)</f>
        <v>1</v>
      </c>
      <c r="D83" s="8">
        <v>1</v>
      </c>
      <c r="E83" s="8">
        <v>0</v>
      </c>
      <c r="F83" s="8">
        <v>0</v>
      </c>
      <c r="G83" s="8">
        <v>3</v>
      </c>
      <c r="H83" s="8">
        <v>1</v>
      </c>
      <c r="O83" s="8">
        <f t="shared" si="17"/>
        <v>1</v>
      </c>
      <c r="P83" s="8">
        <f t="shared" si="18"/>
        <v>1</v>
      </c>
      <c r="Q83" s="8">
        <f t="shared" si="19"/>
        <v>0</v>
      </c>
      <c r="R83" s="8">
        <f t="shared" si="20"/>
        <v>0</v>
      </c>
      <c r="S83" s="8">
        <f t="shared" si="21"/>
        <v>3</v>
      </c>
      <c r="T83" s="8">
        <f t="shared" si="22"/>
        <v>1</v>
      </c>
      <c r="U83" s="30" t="s">
        <v>467</v>
      </c>
      <c r="V83" s="30" t="s">
        <v>467</v>
      </c>
    </row>
    <row r="85" spans="1:24" s="17" customFormat="1" x14ac:dyDescent="0.2">
      <c r="A85" s="17" t="s">
        <v>164</v>
      </c>
      <c r="B85" s="19">
        <v>15</v>
      </c>
      <c r="C85" s="17">
        <f>SUM(C44:C84)</f>
        <v>24</v>
      </c>
      <c r="D85" s="17">
        <f t="shared" ref="D85:T85" si="89">SUM(D44:D84)</f>
        <v>16</v>
      </c>
      <c r="E85" s="17">
        <f t="shared" si="89"/>
        <v>4</v>
      </c>
      <c r="F85" s="17">
        <f t="shared" si="89"/>
        <v>4</v>
      </c>
      <c r="G85" s="17">
        <f t="shared" si="89"/>
        <v>38</v>
      </c>
      <c r="H85" s="17">
        <f t="shared" si="89"/>
        <v>18</v>
      </c>
      <c r="I85" s="17">
        <f t="shared" si="89"/>
        <v>32</v>
      </c>
      <c r="J85" s="17">
        <f t="shared" si="89"/>
        <v>17</v>
      </c>
      <c r="K85" s="17">
        <f t="shared" si="89"/>
        <v>7</v>
      </c>
      <c r="L85" s="17">
        <f t="shared" si="89"/>
        <v>8</v>
      </c>
      <c r="M85" s="17">
        <f t="shared" si="89"/>
        <v>54</v>
      </c>
      <c r="N85" s="17">
        <f t="shared" si="89"/>
        <v>34</v>
      </c>
      <c r="O85" s="17">
        <f t="shared" si="89"/>
        <v>56</v>
      </c>
      <c r="P85" s="17">
        <f t="shared" si="89"/>
        <v>33</v>
      </c>
      <c r="Q85" s="17">
        <f t="shared" si="89"/>
        <v>11</v>
      </c>
      <c r="R85" s="17">
        <f t="shared" si="89"/>
        <v>12</v>
      </c>
      <c r="S85" s="17">
        <f t="shared" si="89"/>
        <v>92</v>
      </c>
      <c r="T85" s="17">
        <f t="shared" si="89"/>
        <v>52</v>
      </c>
      <c r="U85" s="31" t="s">
        <v>395</v>
      </c>
      <c r="V85" s="31" t="s">
        <v>607</v>
      </c>
    </row>
    <row r="88" spans="1:24" x14ac:dyDescent="0.2">
      <c r="A88" s="32" t="s">
        <v>453</v>
      </c>
    </row>
    <row r="89" spans="1:24" s="23" customFormat="1" x14ac:dyDescent="0.2">
      <c r="A89" s="28" t="s">
        <v>3</v>
      </c>
      <c r="B89" s="19" t="s">
        <v>183</v>
      </c>
      <c r="C89" s="29" t="s">
        <v>0</v>
      </c>
      <c r="D89" s="29" t="s">
        <v>5</v>
      </c>
      <c r="E89" s="29" t="s">
        <v>6</v>
      </c>
      <c r="F89" s="29" t="s">
        <v>7</v>
      </c>
      <c r="G89" s="29" t="s">
        <v>8</v>
      </c>
      <c r="H89" s="29" t="s">
        <v>9</v>
      </c>
      <c r="I89" s="29" t="s">
        <v>1</v>
      </c>
      <c r="J89" s="29" t="s">
        <v>5</v>
      </c>
      <c r="K89" s="29" t="s">
        <v>6</v>
      </c>
      <c r="L89" s="29" t="s">
        <v>7</v>
      </c>
      <c r="M89" s="29" t="s">
        <v>8</v>
      </c>
      <c r="N89" s="29" t="s">
        <v>9</v>
      </c>
      <c r="O89" s="29" t="s">
        <v>2</v>
      </c>
      <c r="P89" s="29" t="s">
        <v>5</v>
      </c>
      <c r="Q89" s="29" t="s">
        <v>6</v>
      </c>
      <c r="R89" s="29" t="s">
        <v>7</v>
      </c>
      <c r="S89" s="29" t="s">
        <v>8</v>
      </c>
      <c r="T89" s="29" t="s">
        <v>9</v>
      </c>
      <c r="U89" s="19" t="s">
        <v>11</v>
      </c>
      <c r="V89" s="19" t="s">
        <v>12</v>
      </c>
    </row>
    <row r="90" spans="1:24" x14ac:dyDescent="0.2">
      <c r="A90" s="10" t="s">
        <v>396</v>
      </c>
      <c r="B90" s="9">
        <v>1</v>
      </c>
      <c r="I90" s="8">
        <f>SUM(J90:L90)</f>
        <v>1</v>
      </c>
      <c r="J90" s="8">
        <v>0</v>
      </c>
      <c r="K90" s="8">
        <v>0</v>
      </c>
      <c r="L90" s="8">
        <v>1</v>
      </c>
      <c r="M90" s="8">
        <v>1</v>
      </c>
      <c r="N90" s="8">
        <v>2</v>
      </c>
      <c r="O90" s="8">
        <f t="shared" ref="O90:T94" si="90">C90+I90</f>
        <v>1</v>
      </c>
      <c r="P90" s="8">
        <f t="shared" si="90"/>
        <v>0</v>
      </c>
      <c r="Q90" s="8">
        <f t="shared" si="90"/>
        <v>0</v>
      </c>
      <c r="R90" s="8">
        <f t="shared" si="90"/>
        <v>1</v>
      </c>
      <c r="S90" s="8">
        <f t="shared" si="90"/>
        <v>1</v>
      </c>
      <c r="T90" s="8">
        <f t="shared" si="90"/>
        <v>2</v>
      </c>
      <c r="U90" s="30" t="s">
        <v>395</v>
      </c>
      <c r="V90" s="30" t="s">
        <v>395</v>
      </c>
    </row>
    <row r="91" spans="1:24" x14ac:dyDescent="0.2">
      <c r="A91" s="10" t="s">
        <v>31</v>
      </c>
      <c r="B91" s="9">
        <v>1</v>
      </c>
      <c r="I91" s="8">
        <f>SUM(J91:L91)</f>
        <v>1</v>
      </c>
      <c r="J91" s="8">
        <v>0</v>
      </c>
      <c r="K91" s="8">
        <v>0</v>
      </c>
      <c r="L91" s="8">
        <v>1</v>
      </c>
      <c r="M91" s="8">
        <v>1</v>
      </c>
      <c r="N91" s="8">
        <v>3</v>
      </c>
      <c r="O91" s="8">
        <f t="shared" si="90"/>
        <v>1</v>
      </c>
      <c r="P91" s="8">
        <f t="shared" si="90"/>
        <v>0</v>
      </c>
      <c r="Q91" s="8">
        <f t="shared" si="90"/>
        <v>0</v>
      </c>
      <c r="R91" s="8">
        <f t="shared" si="90"/>
        <v>1</v>
      </c>
      <c r="S91" s="8">
        <f t="shared" si="90"/>
        <v>1</v>
      </c>
      <c r="T91" s="8">
        <f t="shared" si="90"/>
        <v>3</v>
      </c>
      <c r="U91" s="30" t="s">
        <v>429</v>
      </c>
      <c r="V91" s="30" t="s">
        <v>429</v>
      </c>
    </row>
    <row r="92" spans="1:24" x14ac:dyDescent="0.2">
      <c r="A92" s="10" t="s">
        <v>108</v>
      </c>
      <c r="B92" s="9">
        <v>1</v>
      </c>
      <c r="C92" s="8">
        <f>SUM(D92:F92)</f>
        <v>1</v>
      </c>
      <c r="D92" s="8">
        <v>0</v>
      </c>
      <c r="E92" s="8">
        <v>1</v>
      </c>
      <c r="F92" s="8">
        <v>0</v>
      </c>
      <c r="G92" s="8">
        <v>1</v>
      </c>
      <c r="H92" s="8">
        <v>1</v>
      </c>
      <c r="O92" s="8">
        <f t="shared" si="90"/>
        <v>1</v>
      </c>
      <c r="P92" s="8">
        <f t="shared" si="90"/>
        <v>0</v>
      </c>
      <c r="Q92" s="8">
        <f t="shared" si="90"/>
        <v>1</v>
      </c>
      <c r="R92" s="8">
        <f t="shared" si="90"/>
        <v>0</v>
      </c>
      <c r="S92" s="8">
        <f t="shared" si="90"/>
        <v>1</v>
      </c>
      <c r="T92" s="8">
        <f t="shared" si="90"/>
        <v>1</v>
      </c>
      <c r="U92" s="30" t="s">
        <v>429</v>
      </c>
      <c r="V92" s="30" t="s">
        <v>429</v>
      </c>
    </row>
    <row r="93" spans="1:24" x14ac:dyDescent="0.2">
      <c r="A93" s="10" t="s">
        <v>403</v>
      </c>
      <c r="B93" s="9">
        <v>1</v>
      </c>
      <c r="C93" s="8">
        <f>SUM(D93:F93)</f>
        <v>1</v>
      </c>
      <c r="D93" s="8">
        <v>0</v>
      </c>
      <c r="E93" s="8">
        <v>1</v>
      </c>
      <c r="F93" s="8">
        <v>0</v>
      </c>
      <c r="G93" s="8">
        <v>3</v>
      </c>
      <c r="H93" s="8">
        <v>3</v>
      </c>
      <c r="O93" s="8">
        <f t="shared" si="90"/>
        <v>1</v>
      </c>
      <c r="P93" s="8">
        <f t="shared" si="90"/>
        <v>0</v>
      </c>
      <c r="Q93" s="8">
        <f t="shared" si="90"/>
        <v>1</v>
      </c>
      <c r="R93" s="8">
        <f t="shared" si="90"/>
        <v>0</v>
      </c>
      <c r="S93" s="8">
        <f t="shared" si="90"/>
        <v>3</v>
      </c>
      <c r="T93" s="8">
        <f t="shared" si="90"/>
        <v>3</v>
      </c>
      <c r="U93" s="30" t="s">
        <v>417</v>
      </c>
      <c r="V93" s="30" t="s">
        <v>417</v>
      </c>
    </row>
    <row r="94" spans="1:24" x14ac:dyDescent="0.2">
      <c r="A94" s="10" t="s">
        <v>307</v>
      </c>
      <c r="B94" s="9">
        <v>1</v>
      </c>
      <c r="I94" s="8">
        <f>SUM(J94:L94)</f>
        <v>1</v>
      </c>
      <c r="J94" s="8">
        <v>1</v>
      </c>
      <c r="K94" s="8">
        <v>0</v>
      </c>
      <c r="L94" s="8">
        <v>0</v>
      </c>
      <c r="M94" s="8">
        <v>2</v>
      </c>
      <c r="N94" s="8">
        <v>0</v>
      </c>
      <c r="O94" s="8">
        <f t="shared" si="90"/>
        <v>1</v>
      </c>
      <c r="P94" s="8">
        <f t="shared" si="90"/>
        <v>1</v>
      </c>
      <c r="Q94" s="8">
        <f t="shared" si="90"/>
        <v>0</v>
      </c>
      <c r="R94" s="8">
        <f t="shared" si="90"/>
        <v>0</v>
      </c>
      <c r="S94" s="8">
        <f t="shared" si="90"/>
        <v>2</v>
      </c>
      <c r="T94" s="8">
        <f t="shared" si="90"/>
        <v>0</v>
      </c>
      <c r="U94" s="30" t="s">
        <v>417</v>
      </c>
      <c r="V94" s="30" t="s">
        <v>417</v>
      </c>
    </row>
    <row r="96" spans="1:24" s="17" customFormat="1" x14ac:dyDescent="0.2">
      <c r="A96" s="17" t="s">
        <v>164</v>
      </c>
      <c r="B96" s="19">
        <v>3</v>
      </c>
      <c r="C96" s="17">
        <f t="shared" ref="C96:T96" si="91">SUM(C90:C95)</f>
        <v>2</v>
      </c>
      <c r="D96" s="17">
        <f t="shared" si="91"/>
        <v>0</v>
      </c>
      <c r="E96" s="17">
        <f t="shared" si="91"/>
        <v>2</v>
      </c>
      <c r="F96" s="17">
        <f t="shared" si="91"/>
        <v>0</v>
      </c>
      <c r="G96" s="17">
        <f t="shared" si="91"/>
        <v>4</v>
      </c>
      <c r="H96" s="17">
        <f t="shared" si="91"/>
        <v>4</v>
      </c>
      <c r="I96" s="17">
        <f t="shared" si="91"/>
        <v>3</v>
      </c>
      <c r="J96" s="17">
        <f t="shared" si="91"/>
        <v>1</v>
      </c>
      <c r="K96" s="17">
        <f t="shared" si="91"/>
        <v>0</v>
      </c>
      <c r="L96" s="17">
        <f t="shared" si="91"/>
        <v>2</v>
      </c>
      <c r="M96" s="17">
        <f t="shared" si="91"/>
        <v>4</v>
      </c>
      <c r="N96" s="17">
        <f t="shared" si="91"/>
        <v>5</v>
      </c>
      <c r="O96" s="17">
        <f t="shared" si="91"/>
        <v>5</v>
      </c>
      <c r="P96" s="17">
        <f t="shared" si="91"/>
        <v>1</v>
      </c>
      <c r="Q96" s="17">
        <f t="shared" si="91"/>
        <v>2</v>
      </c>
      <c r="R96" s="17">
        <f t="shared" si="91"/>
        <v>2</v>
      </c>
      <c r="S96" s="17">
        <f t="shared" si="91"/>
        <v>8</v>
      </c>
      <c r="T96" s="17">
        <f t="shared" si="91"/>
        <v>9</v>
      </c>
      <c r="U96" s="31" t="s">
        <v>395</v>
      </c>
      <c r="V96" s="31" t="s">
        <v>429</v>
      </c>
    </row>
  </sheetData>
  <phoneticPr fontId="0" type="noConversion"/>
  <pageMargins left="0.75" right="0.75" top="1" bottom="1" header="0.5" footer="0.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League Attendances</vt:lpstr>
      <vt:lpstr>League</vt:lpstr>
      <vt:lpstr>FA Cup</vt:lpstr>
      <vt:lpstr>League Cup</vt:lpstr>
      <vt:lpstr>Other Cups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A L Naylor</dc:creator>
  <cp:lastModifiedBy>Katherine Naylor</cp:lastModifiedBy>
  <dcterms:created xsi:type="dcterms:W3CDTF">1999-05-12T23:06:21Z</dcterms:created>
  <dcterms:modified xsi:type="dcterms:W3CDTF">2024-10-22T20:59:42Z</dcterms:modified>
</cp:coreProperties>
</file>